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katarianajombik/Desktop/HAHASIAH/OVS/OVS_2026/KARLOVA VES/SP/SP_MaDT_KARLOVA VES/"/>
    </mc:Choice>
  </mc:AlternateContent>
  <xr:revisionPtr revIDLastSave="0" documentId="8_{4BF5F69A-6FD1-454C-AB6F-FAA6A2032CF8}" xr6:coauthVersionLast="47" xr6:coauthVersionMax="47" xr10:uidLastSave="{00000000-0000-0000-0000-000000000000}"/>
  <bookViews>
    <workbookView xWindow="0" yWindow="600" windowWidth="28800" windowHeight="18000" xr2:uid="{00000000-000D-0000-FFFF-FFFF00000000}"/>
  </bookViews>
  <sheets>
    <sheet name="Rekapitulácia stavby" sheetId="1" r:id="rId1"/>
    <sheet name="01 - Architektúra" sheetId="2" r:id="rId2"/>
    <sheet name="02 - Zdravotechnika" sheetId="3" r:id="rId3"/>
  </sheets>
  <definedNames>
    <definedName name="_xlnm._FilterDatabase" localSheetId="1" hidden="1">'01 - Architektúra'!$C$131:$K$192</definedName>
    <definedName name="_xlnm._FilterDatabase" localSheetId="2" hidden="1">'02 - Zdravotechnika'!$C$120:$K$159</definedName>
    <definedName name="_xlnm.Print_Titles" localSheetId="1">'01 - Architektúra'!$131:$131</definedName>
    <definedName name="_xlnm.Print_Titles" localSheetId="2">'02 - Zdravotechnika'!$120:$120</definedName>
    <definedName name="_xlnm.Print_Titles" localSheetId="0">'Rekapitulácia stavby'!$92:$92</definedName>
    <definedName name="_xlnm.Print_Area" localSheetId="1">'01 - Architektúra'!$C$4:$J$76,'01 - Architektúra'!$C$119:$J$192</definedName>
    <definedName name="_xlnm.Print_Area" localSheetId="2">'02 - Zdravotechnika'!$C$4:$J$76,'02 - Zdravotechnika'!$C$108:$J$159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J117" i="3"/>
  <c r="F117" i="3"/>
  <c r="F115" i="3"/>
  <c r="E113" i="3"/>
  <c r="J91" i="3"/>
  <c r="F91" i="3"/>
  <c r="F89" i="3"/>
  <c r="E87" i="3"/>
  <c r="J24" i="3"/>
  <c r="E24" i="3"/>
  <c r="J118" i="3"/>
  <c r="J23" i="3"/>
  <c r="J18" i="3"/>
  <c r="E18" i="3"/>
  <c r="F92" i="3"/>
  <c r="J17" i="3"/>
  <c r="J12" i="3"/>
  <c r="J115" i="3" s="1"/>
  <c r="E7" i="3"/>
  <c r="E85" i="3" s="1"/>
  <c r="J37" i="2"/>
  <c r="J36" i="2"/>
  <c r="AY95" i="1"/>
  <c r="J35" i="2"/>
  <c r="AX95" i="1"/>
  <c r="BI192" i="2"/>
  <c r="BH192" i="2"/>
  <c r="BG192" i="2"/>
  <c r="BE192" i="2"/>
  <c r="T192" i="2"/>
  <c r="T191" i="2"/>
  <c r="R192" i="2"/>
  <c r="R191" i="2"/>
  <c r="P192" i="2"/>
  <c r="P191" i="2"/>
  <c r="BI190" i="2"/>
  <c r="BH190" i="2"/>
  <c r="BG190" i="2"/>
  <c r="BE190" i="2"/>
  <c r="T190" i="2"/>
  <c r="T189" i="2"/>
  <c r="T188" i="2" s="1"/>
  <c r="R190" i="2"/>
  <c r="R189" i="2"/>
  <c r="R188" i="2"/>
  <c r="P190" i="2"/>
  <c r="P189" i="2"/>
  <c r="P188" i="2" s="1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R181" i="2" s="1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R171" i="2" s="1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T153" i="2"/>
  <c r="R154" i="2"/>
  <c r="R153" i="2"/>
  <c r="P154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J128" i="2"/>
  <c r="F128" i="2"/>
  <c r="F126" i="2"/>
  <c r="E124" i="2"/>
  <c r="J91" i="2"/>
  <c r="F91" i="2"/>
  <c r="F89" i="2"/>
  <c r="E87" i="2"/>
  <c r="J24" i="2"/>
  <c r="E24" i="2"/>
  <c r="J129" i="2"/>
  <c r="J23" i="2"/>
  <c r="J18" i="2"/>
  <c r="E18" i="2"/>
  <c r="F92" i="2" s="1"/>
  <c r="J17" i="2"/>
  <c r="J12" i="2"/>
  <c r="J126" i="2"/>
  <c r="E7" i="2"/>
  <c r="E85" i="2"/>
  <c r="L90" i="1"/>
  <c r="AM90" i="1"/>
  <c r="AM89" i="1"/>
  <c r="L89" i="1"/>
  <c r="AM87" i="1"/>
  <c r="L87" i="1"/>
  <c r="L85" i="1"/>
  <c r="L84" i="1"/>
  <c r="BK174" i="2"/>
  <c r="BK150" i="2"/>
  <c r="BK152" i="2"/>
  <c r="J139" i="2"/>
  <c r="BK154" i="3"/>
  <c r="J154" i="3"/>
  <c r="J128" i="3"/>
  <c r="J142" i="3"/>
  <c r="BK139" i="3"/>
  <c r="J135" i="3"/>
  <c r="BK132" i="3"/>
  <c r="J154" i="2"/>
  <c r="J174" i="2"/>
  <c r="BK140" i="2"/>
  <c r="BK173" i="2"/>
  <c r="BK183" i="2"/>
  <c r="J177" i="2"/>
  <c r="BK169" i="2"/>
  <c r="BK138" i="2"/>
  <c r="BK150" i="3"/>
  <c r="J152" i="3"/>
  <c r="BK124" i="3"/>
  <c r="BK126" i="3"/>
  <c r="J136" i="3"/>
  <c r="J134" i="3"/>
  <c r="BK152" i="3"/>
  <c r="J129" i="3"/>
  <c r="J156" i="3"/>
  <c r="J158" i="2"/>
  <c r="J183" i="2"/>
  <c r="BK144" i="2"/>
  <c r="J149" i="2"/>
  <c r="BK145" i="2"/>
  <c r="BK167" i="2"/>
  <c r="BK155" i="3"/>
  <c r="J151" i="3"/>
  <c r="BK135" i="3"/>
  <c r="BK151" i="3"/>
  <c r="J133" i="3"/>
  <c r="BK125" i="3"/>
  <c r="BK143" i="3"/>
  <c r="J182" i="2"/>
  <c r="BK160" i="2"/>
  <c r="BK139" i="2"/>
  <c r="BK187" i="2"/>
  <c r="BK172" i="2"/>
  <c r="J150" i="2"/>
  <c r="J166" i="2"/>
  <c r="J148" i="3"/>
  <c r="BK156" i="3"/>
  <c r="J131" i="3"/>
  <c r="BK148" i="3"/>
  <c r="J141" i="3"/>
  <c r="J132" i="3"/>
  <c r="J126" i="3"/>
  <c r="BK133" i="3"/>
  <c r="BK161" i="2"/>
  <c r="J146" i="2"/>
  <c r="BK157" i="2"/>
  <c r="J190" i="2"/>
  <c r="BK178" i="2"/>
  <c r="BK151" i="2"/>
  <c r="J160" i="2"/>
  <c r="J178" i="2"/>
  <c r="BK141" i="2"/>
  <c r="BK159" i="2"/>
  <c r="BK136" i="2"/>
  <c r="J146" i="3"/>
  <c r="J153" i="3"/>
  <c r="J125" i="3"/>
  <c r="J143" i="3"/>
  <c r="J124" i="3"/>
  <c r="BK131" i="3"/>
  <c r="J179" i="2"/>
  <c r="BK149" i="2"/>
  <c r="J159" i="2"/>
  <c r="J192" i="2"/>
  <c r="J139" i="3"/>
  <c r="BK142" i="3"/>
  <c r="J150" i="3"/>
  <c r="BK153" i="3"/>
  <c r="BK136" i="3"/>
  <c r="J144" i="3"/>
  <c r="J159" i="3"/>
  <c r="BK170" i="2"/>
  <c r="J151" i="2"/>
  <c r="J167" i="2"/>
  <c r="BK143" i="2"/>
  <c r="J172" i="2"/>
  <c r="BK148" i="2"/>
  <c r="BK180" i="2"/>
  <c r="BK186" i="2"/>
  <c r="BK163" i="2"/>
  <c r="BK179" i="2"/>
  <c r="J147" i="2"/>
  <c r="AS94" i="1"/>
  <c r="BK149" i="3"/>
  <c r="J173" i="2"/>
  <c r="J143" i="2"/>
  <c r="BK190" i="2"/>
  <c r="J186" i="2"/>
  <c r="J152" i="2"/>
  <c r="BK184" i="2"/>
  <c r="J184" i="2"/>
  <c r="J161" i="2"/>
  <c r="BK176" i="2"/>
  <c r="BK154" i="2"/>
  <c r="J135" i="2"/>
  <c r="J145" i="3"/>
  <c r="J145" i="2"/>
  <c r="BK146" i="2"/>
  <c r="J187" i="2"/>
  <c r="J169" i="2"/>
  <c r="J138" i="2"/>
  <c r="J164" i="2"/>
  <c r="J162" i="2"/>
  <c r="BK159" i="3"/>
  <c r="BK157" i="3"/>
  <c r="BK158" i="3"/>
  <c r="J149" i="3"/>
  <c r="BK129" i="3"/>
  <c r="BK134" i="3"/>
  <c r="J155" i="3"/>
  <c r="J157" i="2"/>
  <c r="J144" i="2"/>
  <c r="J180" i="2"/>
  <c r="J148" i="2"/>
  <c r="J158" i="3"/>
  <c r="J123" i="3"/>
  <c r="J137" i="3"/>
  <c r="BK145" i="3"/>
  <c r="J157" i="3"/>
  <c r="BK162" i="2"/>
  <c r="J141" i="2"/>
  <c r="J136" i="2"/>
  <c r="J170" i="2"/>
  <c r="BK182" i="2"/>
  <c r="BK166" i="2"/>
  <c r="BK135" i="2"/>
  <c r="BK177" i="2"/>
  <c r="BK144" i="3"/>
  <c r="BK137" i="3"/>
  <c r="BK123" i="3"/>
  <c r="J163" i="2"/>
  <c r="J176" i="2"/>
  <c r="BK192" i="2"/>
  <c r="BK164" i="2"/>
  <c r="J140" i="2"/>
  <c r="BK158" i="2"/>
  <c r="BK147" i="2"/>
  <c r="BK141" i="3"/>
  <c r="BK128" i="3"/>
  <c r="BK140" i="3"/>
  <c r="J140" i="3"/>
  <c r="BK146" i="3"/>
  <c r="BK156" i="2" l="1"/>
  <c r="J156" i="2"/>
  <c r="J103" i="2"/>
  <c r="R137" i="2"/>
  <c r="R168" i="2"/>
  <c r="R134" i="2"/>
  <c r="T142" i="2"/>
  <c r="BK165" i="2"/>
  <c r="J165" i="2" s="1"/>
  <c r="J104" i="2" s="1"/>
  <c r="T168" i="2"/>
  <c r="R175" i="2"/>
  <c r="T185" i="2"/>
  <c r="BK137" i="2"/>
  <c r="J137" i="2"/>
  <c r="J99" i="2" s="1"/>
  <c r="BK142" i="2"/>
  <c r="J142" i="2"/>
  <c r="J100" i="2"/>
  <c r="P156" i="2"/>
  <c r="R165" i="2"/>
  <c r="BK171" i="2"/>
  <c r="J171" i="2"/>
  <c r="J106" i="2" s="1"/>
  <c r="T175" i="2"/>
  <c r="P185" i="2"/>
  <c r="T134" i="2"/>
  <c r="P142" i="2"/>
  <c r="R156" i="2"/>
  <c r="P165" i="2"/>
  <c r="P168" i="2"/>
  <c r="T171" i="2"/>
  <c r="P181" i="2"/>
  <c r="T181" i="2"/>
  <c r="P122" i="3"/>
  <c r="R127" i="3"/>
  <c r="T138" i="3"/>
  <c r="P134" i="2"/>
  <c r="P137" i="2"/>
  <c r="T137" i="2"/>
  <c r="T165" i="2"/>
  <c r="T155" i="2" s="1"/>
  <c r="P171" i="2"/>
  <c r="P175" i="2"/>
  <c r="R185" i="2"/>
  <c r="T122" i="3"/>
  <c r="T127" i="3"/>
  <c r="R138" i="3"/>
  <c r="BK134" i="2"/>
  <c r="J134" i="2"/>
  <c r="J98" i="2"/>
  <c r="R142" i="2"/>
  <c r="T156" i="2"/>
  <c r="BK168" i="2"/>
  <c r="J168" i="2"/>
  <c r="J105" i="2" s="1"/>
  <c r="BK175" i="2"/>
  <c r="J175" i="2"/>
  <c r="J107" i="2"/>
  <c r="BK181" i="2"/>
  <c r="J181" i="2"/>
  <c r="J108" i="2"/>
  <c r="BK185" i="2"/>
  <c r="J185" i="2" s="1"/>
  <c r="J109" i="2" s="1"/>
  <c r="BK122" i="3"/>
  <c r="R122" i="3"/>
  <c r="BK127" i="3"/>
  <c r="J127" i="3"/>
  <c r="J98" i="3"/>
  <c r="P127" i="3"/>
  <c r="BK130" i="3"/>
  <c r="J130" i="3"/>
  <c r="J99" i="3" s="1"/>
  <c r="P130" i="3"/>
  <c r="R130" i="3"/>
  <c r="T130" i="3"/>
  <c r="BK138" i="3"/>
  <c r="J138" i="3"/>
  <c r="J100" i="3" s="1"/>
  <c r="P138" i="3"/>
  <c r="BK147" i="3"/>
  <c r="J147" i="3"/>
  <c r="J101" i="3" s="1"/>
  <c r="P147" i="3"/>
  <c r="R147" i="3"/>
  <c r="T147" i="3"/>
  <c r="BK189" i="2"/>
  <c r="J189" i="2" s="1"/>
  <c r="J111" i="2" s="1"/>
  <c r="BK188" i="2"/>
  <c r="J188" i="2" s="1"/>
  <c r="J110" i="2" s="1"/>
  <c r="BK191" i="2"/>
  <c r="J191" i="2"/>
  <c r="J112" i="2"/>
  <c r="BK153" i="2"/>
  <c r="J153" i="2" s="1"/>
  <c r="J101" i="2" s="1"/>
  <c r="F118" i="3"/>
  <c r="BF131" i="3"/>
  <c r="BF133" i="3"/>
  <c r="BF141" i="3"/>
  <c r="BF144" i="3"/>
  <c r="BF150" i="3"/>
  <c r="BF157" i="3"/>
  <c r="BF139" i="3"/>
  <c r="BF152" i="3"/>
  <c r="BK155" i="2"/>
  <c r="J155" i="2" s="1"/>
  <c r="J102" i="2" s="1"/>
  <c r="BF129" i="3"/>
  <c r="E111" i="3"/>
  <c r="BF124" i="3"/>
  <c r="BF149" i="3"/>
  <c r="J92" i="3"/>
  <c r="BF125" i="3"/>
  <c r="BF126" i="3"/>
  <c r="BF128" i="3"/>
  <c r="BF158" i="3"/>
  <c r="BF135" i="3"/>
  <c r="BF137" i="3"/>
  <c r="BF145" i="3"/>
  <c r="J89" i="3"/>
  <c r="BF123" i="3"/>
  <c r="BF134" i="3"/>
  <c r="BF140" i="3"/>
  <c r="BF143" i="3"/>
  <c r="BF146" i="3"/>
  <c r="BF154" i="3"/>
  <c r="BF132" i="3"/>
  <c r="BF136" i="3"/>
  <c r="BF148" i="3"/>
  <c r="BF151" i="3"/>
  <c r="BF155" i="3"/>
  <c r="BF142" i="3"/>
  <c r="BF153" i="3"/>
  <c r="BF156" i="3"/>
  <c r="BF159" i="3"/>
  <c r="J89" i="2"/>
  <c r="E122" i="2"/>
  <c r="F129" i="2"/>
  <c r="BF135" i="2"/>
  <c r="BF138" i="2"/>
  <c r="BF180" i="2"/>
  <c r="BF140" i="2"/>
  <c r="BF143" i="2"/>
  <c r="BF144" i="2"/>
  <c r="BF147" i="2"/>
  <c r="BF151" i="2"/>
  <c r="BF158" i="2"/>
  <c r="BF159" i="2"/>
  <c r="BF162" i="2"/>
  <c r="J92" i="2"/>
  <c r="BF136" i="2"/>
  <c r="BF146" i="2"/>
  <c r="BF167" i="2"/>
  <c r="BF172" i="2"/>
  <c r="BF176" i="2"/>
  <c r="BF187" i="2"/>
  <c r="BF145" i="2"/>
  <c r="BF150" i="2"/>
  <c r="BF166" i="2"/>
  <c r="BF169" i="2"/>
  <c r="BF170" i="2"/>
  <c r="BF178" i="2"/>
  <c r="BF179" i="2"/>
  <c r="BF182" i="2"/>
  <c r="BF183" i="2"/>
  <c r="BF184" i="2"/>
  <c r="BF186" i="2"/>
  <c r="BF190" i="2"/>
  <c r="BF192" i="2"/>
  <c r="BF139" i="2"/>
  <c r="BF141" i="2"/>
  <c r="BF148" i="2"/>
  <c r="BF160" i="2"/>
  <c r="BF163" i="2"/>
  <c r="BF164" i="2"/>
  <c r="BF177" i="2"/>
  <c r="BF149" i="2"/>
  <c r="BF152" i="2"/>
  <c r="BF154" i="2"/>
  <c r="BF157" i="2"/>
  <c r="BF161" i="2"/>
  <c r="BF173" i="2"/>
  <c r="BF174" i="2"/>
  <c r="J33" i="3"/>
  <c r="AV96" i="1"/>
  <c r="F37" i="3"/>
  <c r="BD96" i="1"/>
  <c r="F35" i="2"/>
  <c r="BB95" i="1"/>
  <c r="F35" i="3"/>
  <c r="BB96" i="1"/>
  <c r="J33" i="2"/>
  <c r="AV95" i="1"/>
  <c r="F37" i="2"/>
  <c r="BD95" i="1"/>
  <c r="F36" i="2"/>
  <c r="BC95" i="1"/>
  <c r="F33" i="3"/>
  <c r="AZ96" i="1"/>
  <c r="F36" i="3"/>
  <c r="BC96" i="1"/>
  <c r="F33" i="2"/>
  <c r="AZ95" i="1"/>
  <c r="R121" i="3" l="1"/>
  <c r="BK121" i="3"/>
  <c r="J121" i="3" s="1"/>
  <c r="J96" i="3" s="1"/>
  <c r="T121" i="3"/>
  <c r="P133" i="2"/>
  <c r="P121" i="3"/>
  <c r="AU96" i="1" s="1"/>
  <c r="R155" i="2"/>
  <c r="T133" i="2"/>
  <c r="T132" i="2" s="1"/>
  <c r="P155" i="2"/>
  <c r="R133" i="2"/>
  <c r="R132" i="2"/>
  <c r="BK133" i="2"/>
  <c r="BK132" i="2" s="1"/>
  <c r="J132" i="2" s="1"/>
  <c r="J96" i="2" s="1"/>
  <c r="J122" i="3"/>
  <c r="J97" i="3" s="1"/>
  <c r="AZ94" i="1"/>
  <c r="AV94" i="1" s="1"/>
  <c r="AK29" i="1" s="1"/>
  <c r="F34" i="3"/>
  <c r="BA96" i="1" s="1"/>
  <c r="BB94" i="1"/>
  <c r="AX94" i="1"/>
  <c r="J34" i="2"/>
  <c r="AW95" i="1"/>
  <c r="AT95" i="1" s="1"/>
  <c r="BD94" i="1"/>
  <c r="W33" i="1"/>
  <c r="F34" i="2"/>
  <c r="BA95" i="1"/>
  <c r="J34" i="3"/>
  <c r="AW96" i="1"/>
  <c r="AT96" i="1"/>
  <c r="BC94" i="1"/>
  <c r="AY94" i="1"/>
  <c r="J133" i="2" l="1"/>
  <c r="J97" i="2" s="1"/>
  <c r="P132" i="2"/>
  <c r="AU95" i="1"/>
  <c r="AU94" i="1"/>
  <c r="BA94" i="1"/>
  <c r="W30" i="1"/>
  <c r="W29" i="1"/>
  <c r="W31" i="1"/>
  <c r="J30" i="2"/>
  <c r="AG95" i="1"/>
  <c r="J30" i="3"/>
  <c r="AG96" i="1"/>
  <c r="W32" i="1"/>
  <c r="J39" i="3" l="1"/>
  <c r="J39" i="2"/>
  <c r="AN95" i="1"/>
  <c r="AN96" i="1"/>
  <c r="AG94" i="1"/>
  <c r="AK26" i="1"/>
  <c r="AK35" i="1" s="1"/>
  <c r="AW94" i="1"/>
  <c r="AK30" i="1"/>
  <c r="AT94" i="1" l="1"/>
  <c r="AN94" i="1" l="1"/>
</calcChain>
</file>

<file path=xl/sharedStrings.xml><?xml version="1.0" encoding="utf-8"?>
<sst xmlns="http://schemas.openxmlformats.org/spreadsheetml/2006/main" count="1601" uniqueCount="414">
  <si>
    <t>Export Komplet</t>
  </si>
  <si>
    <t/>
  </si>
  <si>
    <t>2.0</t>
  </si>
  <si>
    <t>ZAMOK</t>
  </si>
  <si>
    <t>False</t>
  </si>
  <si>
    <t>{fe246cae-664f-4686-b3a5-877fbbfc5c6d}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</si>
  <si>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</si>
  <si>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</si>
  <si>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</si>
  <si>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</si>
  <si>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</si>
  <si>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</si>
  <si>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</si>
  <si>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03-06-2026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</si>
  <si>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</si>
  <si>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</si>
  <si>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Modernizácia a debarierizácia telocvične ZŠ Alexandra Dubčeka</t>
  </si>
  <si>
    <t>JKSO:</t>
  </si>
  <si>
    <t>ČS:</t>
  </si>
  <si>
    <t>Miesto:</t>
  </si>
  <si>
    <t>Bratislava - Karlova Ves</t>
  </si>
  <si>
    <t>Dátum:</t>
  </si>
  <si>
    <t>10. 3. 2026</t>
  </si>
  <si>
    <t>Objednávateľ:</t>
  </si>
  <si>
    <t>IČO:</t>
  </si>
  <si>
    <t>MBK Karlovka, Bratislava</t>
  </si>
  <si>
    <t>IČ DPH:</t>
  </si>
  <si>
    <t>Zhotoviteľ:</t>
  </si>
  <si>
    <t>Vyplň údaj</t>
  </si>
  <si>
    <t>Projektant:</t>
  </si>
  <si>
    <t>Ing. Gábor Csiba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</si>
  <si>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</si>
  <si>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</si>
  <si>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</si>
  <si>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</si>
  <si>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</si>
  <si>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</si>
  <si>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</si>
  <si>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</si>
  <si>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</si>
  <si>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</si>
  <si>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</si>
  <si>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</si>
  <si>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</si>
  <si>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</si>
  <si>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</si>
  <si>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</si>
  <si>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</si>
  <si>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</si>
  <si>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</si>
  <si>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</si>
  <si>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</si>
  <si>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</si>
  <si>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</si>
  <si>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</si>
  <si>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</si>
  <si>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</si>
  <si>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</si>
  <si>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</si>
  <si>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</si>
  <si>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</si>
  <si>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</si>
  <si>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</si>
  <si>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</si>
  <si>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</si>
  <si>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</si>
  <si>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</si>
  <si>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</si>
  <si>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</si>
  <si>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</si>
  <si>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</si>
  <si>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</si>
  <si>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</si>
  <si>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</si>
  <si>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</si>
  <si>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</si>
  <si>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</si>
  <si>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</si>
  <si>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</si>
  <si>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</si>
  <si>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</si>
  <si>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</t>
  </si>
  <si>
    <t>STA</t>
  </si>
  <si>
    <t>1</t>
  </si>
  <si>
    <t>{3de05dde-58fc-4763-a366-b8ab19305fa4}</t>
  </si>
  <si>
    <t>02</t>
  </si>
  <si>
    <t>Zdravotechnika</t>
  </si>
  <si>
    <t>{af850c4b-62f4-4e4d-be53-f01847cc5f61}</t>
  </si>
  <si>
    <t>KRYCÍ LIST ROZPOČTU</t>
  </si>
  <si>
    <t>Objekt: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</si>
  <si>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</si>
  <si>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</si>
  <si>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</si>
  <si>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</si>
  <si>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</si>
  <si>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</si>
  <si>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</si>
  <si>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</si>
  <si>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</si>
  <si>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</si>
  <si>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   </t>
  </si>
  <si>
    <t>PSV - Práce a dodávky PSV</t>
  </si>
  <si>
    <t xml:space="preserve">    D1 - Rekonštrukcia podlahy</t>
  </si>
  <si>
    <t xml:space="preserve">    D2 - Rekonštrukcia obkladu stien</t>
  </si>
  <si>
    <t xml:space="preserve">    D3 - Športové vybavenie</t>
  </si>
  <si>
    <t xml:space="preserve">    D4 - Ostatné</t>
  </si>
  <si>
    <t xml:space="preserve">    766 - Konštrukcie stolárske   </t>
  </si>
  <si>
    <t xml:space="preserve">    781 - Dokončovacie práce a obklady   </t>
  </si>
  <si>
    <t xml:space="preserve">    784 - Maľby   </t>
  </si>
  <si>
    <t>M - Práce a dodávky M</t>
  </si>
  <si>
    <t xml:space="preserve">    33-M - Montáž plošina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</si>
  <si>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</si>
  <si>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</si>
  <si>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</si>
  <si>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</si>
  <si>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</si>
  <si>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</si>
  <si>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</si>
  <si>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</si>
  <si>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</si>
  <si>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</si>
  <si>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</si>
  <si>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</si>
  <si>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</si>
  <si>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</si>
  <si>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ROZPOCET</t>
  </si>
  <si>
    <t>3</t>
  </si>
  <si>
    <t>Zvislé a kompletné konštrukcie</t>
  </si>
  <si>
    <t>K</t>
  </si>
  <si>
    <t>317161142.S</t>
  </si>
  <si>
    <t>Pórobetónový preklad nenosný šírky 150 mm, výšky 250 mm, dĺžky 1250 mm</t>
  </si>
  <si>
    <t>ks</t>
  </si>
  <si>
    <t>4</t>
  </si>
  <si>
    <t>2</t>
  </si>
  <si>
    <t>689922934</t>
  </si>
  <si>
    <t>342272041.S</t>
  </si>
  <si>
    <t>Priečky z pórobetónových tvárnic hladkých s objemovou hmotnosťou do 600 kg/m3 hrúbky 125 mm</t>
  </si>
  <si>
    <t>m2</t>
  </si>
  <si>
    <t>1118502577</t>
  </si>
  <si>
    <t>6</t>
  </si>
  <si>
    <t>Úpravy povrchov, podlahy, osadenie</t>
  </si>
  <si>
    <t>612409991.S</t>
  </si>
  <si>
    <t>Začistenie omietok (s dodaním hmoty) okolo okien, dverí, podláh, obkladov atď.</t>
  </si>
  <si>
    <t>m</t>
  </si>
  <si>
    <t>-445155678</t>
  </si>
  <si>
    <t>612460124.S</t>
  </si>
  <si>
    <t>Príprava vnútorného podkladu stien penetráciou pod omietky a nátery</t>
  </si>
  <si>
    <t>1605147763</t>
  </si>
  <si>
    <t>5</t>
  </si>
  <si>
    <t>612460151.S</t>
  </si>
  <si>
    <t>Príprava vnútorného podkladu stien cementovým prednástrekom, hr. 3 mm</t>
  </si>
  <si>
    <t>-503404381</t>
  </si>
  <si>
    <t>612460273.S</t>
  </si>
  <si>
    <t>Vnútorná omietka stien, hr. 15 mm</t>
  </si>
  <si>
    <t>-869524311</t>
  </si>
  <si>
    <t>9</t>
  </si>
  <si>
    <t>Ostatné konštrukcie a práce-búranie</t>
  </si>
  <si>
    <t>7</t>
  </si>
  <si>
    <t>941955001.S</t>
  </si>
  <si>
    <t>Lešenie ľahké pracovné pomocné, s výškou lešeňovej podlahy do 1,20 m</t>
  </si>
  <si>
    <t>-1478797149</t>
  </si>
  <si>
    <t>8</t>
  </si>
  <si>
    <t>952901111.S</t>
  </si>
  <si>
    <t>Vyčistenie budov pri výške podlaží do 4 m</t>
  </si>
  <si>
    <t>958261683</t>
  </si>
  <si>
    <t>962031132.S</t>
  </si>
  <si>
    <t>Búranie priečok alebo vybúranie otvorov plochy nad 4 m2 z tehál pálených, plných alebo dutých hr. do 150 mm,  -0,19600t</t>
  </si>
  <si>
    <t>1530295342</t>
  </si>
  <si>
    <t>10</t>
  </si>
  <si>
    <t>968061125.S</t>
  </si>
  <si>
    <t>Vyvesenie dreveného dverného krídla do suti plochy do 2 m2, -0,02400t</t>
  </si>
  <si>
    <t>-1310737096</t>
  </si>
  <si>
    <t>11</t>
  </si>
  <si>
    <t>968072455.S</t>
  </si>
  <si>
    <t>Vybúranie kovových dverových zárubní plochy do 2 m2,  -0,07600t</t>
  </si>
  <si>
    <t>-1582910536</t>
  </si>
  <si>
    <t>12</t>
  </si>
  <si>
    <t>971038531.S</t>
  </si>
  <si>
    <t>Vybúranie otvorov v murive z tvárnic veľ. plochy do 1 m2 hr. do 150 mm,  -0,16500t</t>
  </si>
  <si>
    <t>-1367280954</t>
  </si>
  <si>
    <t>13</t>
  </si>
  <si>
    <t>979011111.S</t>
  </si>
  <si>
    <t>Zvislá doprava sutiny a vybúraných hmôt za prvé podlažie nad alebo pod základným podlažím</t>
  </si>
  <si>
    <t>t</t>
  </si>
  <si>
    <t>-328220443</t>
  </si>
  <si>
    <t>14</t>
  </si>
  <si>
    <t>979081111.S</t>
  </si>
  <si>
    <t>Odvoz sutiny a vybúraných hmôt na skládku do 1 km</t>
  </si>
  <si>
    <t>1689241883</t>
  </si>
  <si>
    <t>15</t>
  </si>
  <si>
    <t>979081121.S</t>
  </si>
  <si>
    <t>Odvoz sutiny a vybúraných hmôt na skládku za každý ďalší 1 km - 19 km</t>
  </si>
  <si>
    <t>295109883</t>
  </si>
  <si>
    <t>16</t>
  </si>
  <si>
    <t>979089012.S</t>
  </si>
  <si>
    <t>Poplatok za skládku - betón, tehly, dlaždice (17 01) ostatné</t>
  </si>
  <si>
    <t>1480538094</t>
  </si>
  <si>
    <t>99</t>
  </si>
  <si>
    <t xml:space="preserve">Presun hmôt HSV   </t>
  </si>
  <si>
    <t>17</t>
  </si>
  <si>
    <t>999281111.S</t>
  </si>
  <si>
    <t>Presun hmôt pre opravy a údržbu objektov vrátane vonkajších plášťov výšky do 25 m</t>
  </si>
  <si>
    <t>1308698219</t>
  </si>
  <si>
    <t>PSV</t>
  </si>
  <si>
    <t>Práce a dodávky PSV</t>
  </si>
  <si>
    <t>D1</t>
  </si>
  <si>
    <t>Rekonštrukcia podlahy</t>
  </si>
  <si>
    <t>18</t>
  </si>
  <si>
    <t>Pol1</t>
  </si>
  <si>
    <t>Odstránenie súčasnej podlahy vrátane odvozu a likvidácie odpadu</t>
  </si>
  <si>
    <t>19</t>
  </si>
  <si>
    <t>Pol2</t>
  </si>
  <si>
    <t>D+M Fólia 200 my</t>
  </si>
  <si>
    <t>20</t>
  </si>
  <si>
    <t>Pol3</t>
  </si>
  <si>
    <t>Laserové vyrovnanie podlahy do výšky 70 mm, vrátane materiálu</t>
  </si>
  <si>
    <t>21</t>
  </si>
  <si>
    <t>Pol4</t>
  </si>
  <si>
    <t>Montáž drevenej podlahy na odpruženom rošte</t>
  </si>
  <si>
    <t>22</t>
  </si>
  <si>
    <t>Pol5</t>
  </si>
  <si>
    <t>Podlaha Boen Doubleflex Olympia, dub</t>
  </si>
  <si>
    <t>Pol6</t>
  </si>
  <si>
    <t>Čiarovanie hracej plochy (basketbal, volejbal)</t>
  </si>
  <si>
    <t>24</t>
  </si>
  <si>
    <t>Pol7</t>
  </si>
  <si>
    <t>D+M Soklová odvetrávacia lišta</t>
  </si>
  <si>
    <t>25</t>
  </si>
  <si>
    <t>Pol8</t>
  </si>
  <si>
    <t>Doprava a manipulácia</t>
  </si>
  <si>
    <t>kpt</t>
  </si>
  <si>
    <t>D2</t>
  </si>
  <si>
    <t>Rekonštrukcia obkladu stien</t>
  </si>
  <si>
    <t>26</t>
  </si>
  <si>
    <t>Pol9</t>
  </si>
  <si>
    <t>Demontáž dreveného obkladu stien</t>
  </si>
  <si>
    <t>27</t>
  </si>
  <si>
    <t>Pol10</t>
  </si>
  <si>
    <t>Montáž dreveného obkladu stien</t>
  </si>
  <si>
    <t>D3</t>
  </si>
  <si>
    <t>Športové vybavenie</t>
  </si>
  <si>
    <t>28</t>
  </si>
  <si>
    <t>Pol11</t>
  </si>
  <si>
    <t>Demontáž a spätná montáž rebrín</t>
  </si>
  <si>
    <t>29</t>
  </si>
  <si>
    <t>Pol12</t>
  </si>
  <si>
    <t>Dodanie a montáž rámu montážneho púzdra s vekom</t>
  </si>
  <si>
    <t>D4</t>
  </si>
  <si>
    <t>Ostatné</t>
  </si>
  <si>
    <t>30</t>
  </si>
  <si>
    <t>Pol13</t>
  </si>
  <si>
    <t>Vyznačenie a maľovanie basketbalovej zóny</t>
  </si>
  <si>
    <t>31</t>
  </si>
  <si>
    <t>Pol14</t>
  </si>
  <si>
    <t>Vyznačenie a maľovanie značky pre ZZ</t>
  </si>
  <si>
    <t>32</t>
  </si>
  <si>
    <t>Pol15</t>
  </si>
  <si>
    <t>Ochranná pvc podlaha na športovú podlahu pre spoločenské podujetia, Gerflor Taraflex Bateco</t>
  </si>
  <si>
    <t>497209953</t>
  </si>
  <si>
    <t>766</t>
  </si>
  <si>
    <t xml:space="preserve">Konštrukcie stolárske   </t>
  </si>
  <si>
    <t>33</t>
  </si>
  <si>
    <t>766662112.S</t>
  </si>
  <si>
    <t>Montáž dverového krídla otočného jednokrídlového, vrátane kovania</t>
  </si>
  <si>
    <t>-1361382065</t>
  </si>
  <si>
    <t>34</t>
  </si>
  <si>
    <t>M</t>
  </si>
  <si>
    <t>611610000400.S</t>
  </si>
  <si>
    <t>Dvere vnútorné jednokrídlové, šírka 900 mm, plné</t>
  </si>
  <si>
    <t>-1034398229</t>
  </si>
  <si>
    <t>35</t>
  </si>
  <si>
    <t>766682111.S</t>
  </si>
  <si>
    <t>Montáž zárubní obložkových pre dvere jednokrídlové</t>
  </si>
  <si>
    <t>1041187413</t>
  </si>
  <si>
    <t>36</t>
  </si>
  <si>
    <t>611810002200.S</t>
  </si>
  <si>
    <t>Zárubňa vnútorná obložková, šírka dverí 900 mm, výška 1970 mm, pre stenu hrúbky 100 - 170 mm, pre jednokrídlové dvere</t>
  </si>
  <si>
    <t>339474993</t>
  </si>
  <si>
    <t>37</t>
  </si>
  <si>
    <t>998766201.S</t>
  </si>
  <si>
    <t>Presun hmot pre konštrukcie stolárske v objektoch výšky do 6 m</t>
  </si>
  <si>
    <t>%</t>
  </si>
  <si>
    <t>-987011150</t>
  </si>
  <si>
    <t>781</t>
  </si>
  <si>
    <t xml:space="preserve">Dokončovacie práce a obklady   </t>
  </si>
  <si>
    <t>38</t>
  </si>
  <si>
    <t>781445213.S</t>
  </si>
  <si>
    <t>Montáž obkladov vnútor. stien z obkladačiek kladených do tmelu flexibilného</t>
  </si>
  <si>
    <t>-526976807</t>
  </si>
  <si>
    <t>39</t>
  </si>
  <si>
    <t>597640001600.S</t>
  </si>
  <si>
    <t>Obkladačky keramické</t>
  </si>
  <si>
    <t>-287059964</t>
  </si>
  <si>
    <t>40</t>
  </si>
  <si>
    <t>998781201.S</t>
  </si>
  <si>
    <t>Presun hmôt pre obklady keramické v objektoch výšky do 6 m</t>
  </si>
  <si>
    <t>-320359611</t>
  </si>
  <si>
    <t>784</t>
  </si>
  <si>
    <t xml:space="preserve">Maľby   </t>
  </si>
  <si>
    <t>41</t>
  </si>
  <si>
    <t>784410100.S</t>
  </si>
  <si>
    <t>Penetrovanie jednonásobné jemnozrnných podkladov výšky do 3,80 m</t>
  </si>
  <si>
    <t>1239441946</t>
  </si>
  <si>
    <t>42</t>
  </si>
  <si>
    <t>784430010.S</t>
  </si>
  <si>
    <t>Maľby akrylátové základné dvojnásobné, ručne nanášané na jemnozrnný podklad výšky do 3,80 m</t>
  </si>
  <si>
    <t>-1958541407</t>
  </si>
  <si>
    <t>Práce a dodávky M</t>
  </si>
  <si>
    <t>33-M</t>
  </si>
  <si>
    <t>Montáž plošina</t>
  </si>
  <si>
    <t>43</t>
  </si>
  <si>
    <t>330030330.S</t>
  </si>
  <si>
    <t>Samonosná zdvíhacia plošina</t>
  </si>
  <si>
    <t>64</t>
  </si>
  <si>
    <t>-161823383</t>
  </si>
  <si>
    <t>VRN</t>
  </si>
  <si>
    <t>Investičné náklady neobsiahnuté v cenách</t>
  </si>
  <si>
    <t>44</t>
  </si>
  <si>
    <t>000400053.S</t>
  </si>
  <si>
    <t>Projektové práce - stavebné úpravy</t>
  </si>
  <si>
    <t>eur</t>
  </si>
  <si>
    <t>1024</t>
  </si>
  <si>
    <t>-1625684018</t>
  </si>
  <si>
    <t>02 - Zdravotechnika</t>
  </si>
  <si>
    <t xml:space="preserve">"NÁVRH TECHNOLÓGIE BOL VYPRACOVANÝ NA ZÁKLADE PLATNÝCH NORIEM A PREDPISOV. NAPROJEKTOVANÁ TECHNOLÓGIA MOŽE BYŤ NAHRADENÁ VÝLUČNE S TECHNOLÓGIOU S  EKVILANETNÝMI PARAMETRAMI S PÍSOMNÝM SÚHLASOM PROJEKTANTA. V PRÍPADE PORUŠENIA TEJTO ZÁSADY PROJEKTANT NERUČÍ ZA FUNKČNOSŤ A EFEKTÍVNOŠT SYSTÉMU"		</t>
  </si>
  <si>
    <t>D1 - 1.SPLAŠKOVÁ KANALIZÁCIA</t>
  </si>
  <si>
    <t>D2 - 2. VNÚTORNÝ ZÁSOBOVACÍ VODOVOD</t>
  </si>
  <si>
    <t xml:space="preserve">D3 - 3. ARMATÚRY </t>
  </si>
  <si>
    <t>D4 - 4. ZARIAĎOVACIE PREDMETY A PRÍSLUŠENSTVO</t>
  </si>
  <si>
    <t>D5 - 5. OSTATNÉ</t>
  </si>
  <si>
    <t>1.SPLAŠKOVÁ KANALIZÁCIA</t>
  </si>
  <si>
    <t>Pol16</t>
  </si>
  <si>
    <t>Zvodové potrubie - potrubie PVC-KGEM SN4  + tvarovky DN110</t>
  </si>
  <si>
    <t>bm</t>
  </si>
  <si>
    <t>Pol17</t>
  </si>
  <si>
    <t>Potrubie PP-HT odpadné DN40  (+ tvarovky)</t>
  </si>
  <si>
    <t>Pol18</t>
  </si>
  <si>
    <t>Potrubie PP-HT odpadové DN50  (+ tvarovky)</t>
  </si>
  <si>
    <t>Pol19</t>
  </si>
  <si>
    <t>Potrubie PP-HT odpadové DN110  (+ tvarovky)</t>
  </si>
  <si>
    <t>2. VNÚTORNÝ ZÁSOBOVACÍ VODOVOD</t>
  </si>
  <si>
    <t>Pol20</t>
  </si>
  <si>
    <t>Potrubie plasthliníkové  20x2,0mm  (DN15), vrátane tvaroviek,Tepelná izolácia PE hr. 20mm pre potrubie Ø20mm</t>
  </si>
  <si>
    <t>Pol21</t>
  </si>
  <si>
    <t>Potrubie plasthliníkové 26x3,0mm  (DN20), vrátane tvaroviek,Tepelná izolácia PE hr. 30mm pre potrubie Ø26mm</t>
  </si>
  <si>
    <t xml:space="preserve">3. ARMATÚRY </t>
  </si>
  <si>
    <t>Pol22</t>
  </si>
  <si>
    <t>Rohový ventil DN15</t>
  </si>
  <si>
    <t>Pol23</t>
  </si>
  <si>
    <t>Guľový uzáver DN20</t>
  </si>
  <si>
    <t>Pol24</t>
  </si>
  <si>
    <t>Spätná klapka DN20</t>
  </si>
  <si>
    <t>Pol25</t>
  </si>
  <si>
    <t>Tlakomer 0-10bar</t>
  </si>
  <si>
    <t>Pol26</t>
  </si>
  <si>
    <t>Vypúšťací kohút DN15</t>
  </si>
  <si>
    <t>Pol27</t>
  </si>
  <si>
    <t>Expanzná nádoba s objemom 12l, 10bar</t>
  </si>
  <si>
    <t>Pol28</t>
  </si>
  <si>
    <t>Poistný ventil DN15</t>
  </si>
  <si>
    <t>4. ZARIAĎOVACIE PREDMETY A PRÍSLUŠENSTVO</t>
  </si>
  <si>
    <t>Pol29</t>
  </si>
  <si>
    <t>Odpadová súprava pre umývadlo DN40</t>
  </si>
  <si>
    <t>Pol30</t>
  </si>
  <si>
    <t>Zavesená záchodová misa keramická bezbariérová s hlbokým splachovaním,Ovládacie tlačidlo,Tlmiaca izolačná manžeta,Montážny prvok výška 112cm - bezbariérový pre podpery a držadlá,Kotviace príslušenstvo</t>
  </si>
  <si>
    <t>Pol31</t>
  </si>
  <si>
    <t>Umývadlo keramické bezbariérové  540x550mm,Odpadová súprava pre umývadlo DN40-priestorovo úsporný model,Umývadlová stojančeková zmiešavacia batéria - manuálna</t>
  </si>
  <si>
    <t>Pol32</t>
  </si>
  <si>
    <t>Súprava pre hrubú montáž pre sprchové žľaby osádzané súčasne so dlažbou, pre výšku poteru v mieste odtoku 90 – 220 mm: d=50mm,Sprchový žľab osádzaný súčasne s dlažbou: L=30–130cm, Rám: ušľachtilá oceľ elektrolyticky leštená, Plocha: brúsená ušľachtilá oce</t>
  </si>
  <si>
    <t>Pol33</t>
  </si>
  <si>
    <t>Sprchová výtoková termostatická batéria so sprchou</t>
  </si>
  <si>
    <t>Pol34</t>
  </si>
  <si>
    <t>Elektrický zásobníkový ohrievač s objemom 50l, 230V, 10A</t>
  </si>
  <si>
    <t>Pol35</t>
  </si>
  <si>
    <t>Zápachová uzávierka HL21</t>
  </si>
  <si>
    <t>Pol36</t>
  </si>
  <si>
    <t>Podomietková privzdušňovacia hlavica DN50</t>
  </si>
  <si>
    <t>D5</t>
  </si>
  <si>
    <t>5. OSTATNÉ</t>
  </si>
  <si>
    <t>Pol37</t>
  </si>
  <si>
    <t>Drážkovanie a sekanie v stavebných konštrukciách</t>
  </si>
  <si>
    <t>kpl</t>
  </si>
  <si>
    <t>Pol38</t>
  </si>
  <si>
    <t>Objímky, Protihlukové objímky</t>
  </si>
  <si>
    <t>46</t>
  </si>
  <si>
    <t>Pol39</t>
  </si>
  <si>
    <t>Demontáž existujúcich zariaďovacích predmetov</t>
  </si>
  <si>
    <t>48</t>
  </si>
  <si>
    <t>Pol40</t>
  </si>
  <si>
    <t>Kotviace prvky; ocelová páska; hmoždinky; skrutky; závitové tyče; plastové spony</t>
  </si>
  <si>
    <t>50</t>
  </si>
  <si>
    <t>Pol41</t>
  </si>
  <si>
    <t>Tesniaci materiál ; Montážne mazivo na kanalizáciu; rýchlosuchnúca sádra šedá</t>
  </si>
  <si>
    <t>52</t>
  </si>
  <si>
    <t>Pol42</t>
  </si>
  <si>
    <t>Presun hmôt vodovodu a kanalizácie</t>
  </si>
  <si>
    <t>54</t>
  </si>
  <si>
    <t>Pol43</t>
  </si>
  <si>
    <t>Tlaková skúška vodovodného potrubia do DN50</t>
  </si>
  <si>
    <t>56</t>
  </si>
  <si>
    <t>Pol44</t>
  </si>
  <si>
    <t>Prepláchnutie a dezinfekcia vodovodného potrubia do DN50</t>
  </si>
  <si>
    <t>58</t>
  </si>
  <si>
    <t>Pol45</t>
  </si>
  <si>
    <t>Skúška tesnosti kanalizácie v objektoch do DN150</t>
  </si>
  <si>
    <t>60</t>
  </si>
  <si>
    <t>Pol46</t>
  </si>
  <si>
    <t>Montáž systému</t>
  </si>
  <si>
    <t>62</t>
  </si>
  <si>
    <t>Pol47</t>
  </si>
  <si>
    <t>Dopravné náklady</t>
  </si>
  <si>
    <t>Pol48</t>
  </si>
  <si>
    <t>Odvoz odpadu po realizácii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</si>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</sst>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69" t="s">
        <v>13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6"/>
      <c r="BE5" s="166" t="s">
        <v>14</v>
      </c>
      <c r="BS5" s="13" t="s">
        <v>6</v>
      </c>
    </row>
    <row r="6" spans="1:74" ht="37" customHeight="1">
      <c r="B6" s="16"/>
      <c r="D6" s="22" t="s">
        <v>15</v>
      </c>
      <c r="K6" s="171" t="s">
        <v>16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6"/>
      <c r="BE6" s="167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67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67"/>
      <c r="BS8" s="13" t="s">
        <v>6</v>
      </c>
    </row>
    <row r="9" spans="1:74" ht="14.5" customHeight="1">
      <c r="B9" s="16"/>
      <c r="AR9" s="16"/>
      <c r="BE9" s="167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67"/>
      <c r="BS10" s="13" t="s">
        <v>6</v>
      </c>
    </row>
    <row r="11" spans="1:74" ht="18.5" customHeight="1">
      <c r="B11" s="16"/>
      <c r="E11" s="21" t="s">
        <v>25</v>
      </c>
      <c r="AK11" s="23" t="s">
        <v>26</v>
      </c>
      <c r="AN11" s="21" t="s">
        <v>1</v>
      </c>
      <c r="AR11" s="16"/>
      <c r="BE11" s="167"/>
      <c r="BS11" s="13" t="s">
        <v>6</v>
      </c>
    </row>
    <row r="12" spans="1:74" ht="7" customHeight="1">
      <c r="B12" s="16"/>
      <c r="AR12" s="16"/>
      <c r="BE12" s="167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67"/>
      <c r="BS13" s="13" t="s">
        <v>6</v>
      </c>
    </row>
    <row r="14" spans="1:74" ht="13">
      <c r="B14" s="16"/>
      <c r="E14" s="172" t="s">
        <v>28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23" t="s">
        <v>26</v>
      </c>
      <c r="AN14" s="25" t="s">
        <v>28</v>
      </c>
      <c r="AR14" s="16"/>
      <c r="BE14" s="167"/>
      <c r="BS14" s="13" t="s">
        <v>6</v>
      </c>
    </row>
    <row r="15" spans="1:74" ht="7" customHeight="1">
      <c r="B15" s="16"/>
      <c r="AR15" s="16"/>
      <c r="BE15" s="167"/>
      <c r="BS15" s="13" t="s">
        <v>4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67"/>
      <c r="BS16" s="13" t="s">
        <v>4</v>
      </c>
    </row>
    <row r="17" spans="2:71" ht="18.5" customHeight="1">
      <c r="B17" s="16"/>
      <c r="E17" s="21" t="s">
        <v>30</v>
      </c>
      <c r="AK17" s="23" t="s">
        <v>26</v>
      </c>
      <c r="AN17" s="21" t="s">
        <v>1</v>
      </c>
      <c r="AR17" s="16"/>
      <c r="BE17" s="167"/>
      <c r="BS17" s="13" t="s">
        <v>31</v>
      </c>
    </row>
    <row r="18" spans="2:71" ht="7" customHeight="1">
      <c r="B18" s="16"/>
      <c r="AR18" s="16"/>
      <c r="BE18" s="167"/>
      <c r="BS18" s="13" t="s">
        <v>6</v>
      </c>
    </row>
    <row r="19" spans="2:71" ht="12" customHeight="1">
      <c r="B19" s="16"/>
      <c r="D19" s="23" t="s">
        <v>32</v>
      </c>
      <c r="AK19" s="23" t="s">
        <v>24</v>
      </c>
      <c r="AN19" s="21" t="s">
        <v>1</v>
      </c>
      <c r="AR19" s="16"/>
      <c r="BE19" s="167"/>
      <c r="BS19" s="13" t="s">
        <v>6</v>
      </c>
    </row>
    <row r="20" spans="2:71" ht="18.5" customHeight="1">
      <c r="B20" s="16"/>
      <c r="E20" s="21" t="s">
        <v>33</v>
      </c>
      <c r="AK20" s="23" t="s">
        <v>26</v>
      </c>
      <c r="AN20" s="21" t="s">
        <v>1</v>
      </c>
      <c r="AR20" s="16"/>
      <c r="BE20" s="167"/>
      <c r="BS20" s="13" t="s">
        <v>31</v>
      </c>
    </row>
    <row r="21" spans="2:71" ht="7" customHeight="1">
      <c r="B21" s="16"/>
      <c r="AR21" s="16"/>
      <c r="BE21" s="167"/>
    </row>
    <row r="22" spans="2:71" ht="12" customHeight="1">
      <c r="B22" s="16"/>
      <c r="D22" s="23" t="s">
        <v>34</v>
      </c>
      <c r="AR22" s="16"/>
      <c r="BE22" s="167"/>
    </row>
    <row r="23" spans="2:71" ht="16.5" customHeight="1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  <c r="BE23" s="167"/>
    </row>
    <row r="24" spans="2:71" ht="7" customHeight="1">
      <c r="B24" s="16"/>
      <c r="AR24" s="16"/>
      <c r="BE24" s="167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7"/>
    </row>
    <row r="26" spans="2:71" s="1" customFormat="1" ht="26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5">
        <f>ROUND(AG94,2)</f>
        <v>0</v>
      </c>
      <c r="AL26" s="176"/>
      <c r="AM26" s="176"/>
      <c r="AN26" s="176"/>
      <c r="AO26" s="176"/>
      <c r="AR26" s="28"/>
      <c r="BE26" s="167"/>
    </row>
    <row r="27" spans="2:71" s="1" customFormat="1" ht="7" customHeight="1">
      <c r="B27" s="28"/>
      <c r="AR27" s="28"/>
      <c r="BE27" s="167"/>
    </row>
    <row r="28" spans="2:71" s="1" customFormat="1" ht="13">
      <c r="B28" s="28"/>
      <c r="L28" s="177" t="s">
        <v>36</v>
      </c>
      <c r="M28" s="177"/>
      <c r="N28" s="177"/>
      <c r="O28" s="177"/>
      <c r="P28" s="177"/>
      <c r="W28" s="177" t="s">
        <v>37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38</v>
      </c>
      <c r="AL28" s="177"/>
      <c r="AM28" s="177"/>
      <c r="AN28" s="177"/>
      <c r="AO28" s="177"/>
      <c r="AR28" s="28"/>
      <c r="BE28" s="167"/>
    </row>
    <row r="29" spans="2:71" s="2" customFormat="1" ht="14.5" customHeight="1">
      <c r="B29" s="32"/>
      <c r="D29" s="23" t="s">
        <v>39</v>
      </c>
      <c r="F29" s="33" t="s">
        <v>40</v>
      </c>
      <c r="L29" s="180">
        <v>0.23</v>
      </c>
      <c r="M29" s="179"/>
      <c r="N29" s="179"/>
      <c r="O29" s="179"/>
      <c r="P29" s="179"/>
      <c r="Q29" s="34"/>
      <c r="R29" s="34"/>
      <c r="S29" s="34"/>
      <c r="T29" s="34"/>
      <c r="U29" s="34"/>
      <c r="V29" s="34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F29" s="34"/>
      <c r="AG29" s="34"/>
      <c r="AH29" s="34"/>
      <c r="AI29" s="34"/>
      <c r="AJ29" s="34"/>
      <c r="AK29" s="178">
        <f>ROUND(AV94, 2)</f>
        <v>0</v>
      </c>
      <c r="AL29" s="179"/>
      <c r="AM29" s="179"/>
      <c r="AN29" s="179"/>
      <c r="AO29" s="179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8"/>
    </row>
    <row r="30" spans="2:71" s="2" customFormat="1" ht="14.5" customHeight="1">
      <c r="B30" s="32"/>
      <c r="F30" s="33" t="s">
        <v>41</v>
      </c>
      <c r="L30" s="183">
        <v>0.23</v>
      </c>
      <c r="M30" s="182"/>
      <c r="N30" s="182"/>
      <c r="O30" s="182"/>
      <c r="P30" s="182"/>
      <c r="W30" s="181">
        <f>ROUND(BA94,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ROUND(AW94, 2)</f>
        <v>0</v>
      </c>
      <c r="AL30" s="182"/>
      <c r="AM30" s="182"/>
      <c r="AN30" s="182"/>
      <c r="AO30" s="182"/>
      <c r="AR30" s="32"/>
      <c r="BE30" s="168"/>
    </row>
    <row r="31" spans="2:71" s="2" customFormat="1" ht="14.5" hidden="1" customHeight="1">
      <c r="B31" s="32"/>
      <c r="F31" s="23" t="s">
        <v>42</v>
      </c>
      <c r="L31" s="183">
        <v>0.23</v>
      </c>
      <c r="M31" s="182"/>
      <c r="N31" s="182"/>
      <c r="O31" s="182"/>
      <c r="P31" s="182"/>
      <c r="W31" s="181">
        <f>ROUND(BB94,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32"/>
      <c r="BE31" s="168"/>
    </row>
    <row r="32" spans="2:71" s="2" customFormat="1" ht="14.5" hidden="1" customHeight="1">
      <c r="B32" s="32"/>
      <c r="F32" s="23" t="s">
        <v>43</v>
      </c>
      <c r="L32" s="183">
        <v>0.23</v>
      </c>
      <c r="M32" s="182"/>
      <c r="N32" s="182"/>
      <c r="O32" s="182"/>
      <c r="P32" s="182"/>
      <c r="W32" s="181">
        <f>ROUND(BC94,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32"/>
      <c r="BE32" s="168"/>
    </row>
    <row r="33" spans="2:57" s="2" customFormat="1" ht="14.5" hidden="1" customHeight="1">
      <c r="B33" s="32"/>
      <c r="F33" s="33" t="s">
        <v>44</v>
      </c>
      <c r="L33" s="180">
        <v>0</v>
      </c>
      <c r="M33" s="179"/>
      <c r="N33" s="179"/>
      <c r="O33" s="179"/>
      <c r="P33" s="179"/>
      <c r="Q33" s="34"/>
      <c r="R33" s="34"/>
      <c r="S33" s="34"/>
      <c r="T33" s="34"/>
      <c r="U33" s="34"/>
      <c r="V33" s="34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F33" s="34"/>
      <c r="AG33" s="34"/>
      <c r="AH33" s="34"/>
      <c r="AI33" s="34"/>
      <c r="AJ33" s="34"/>
      <c r="AK33" s="178">
        <v>0</v>
      </c>
      <c r="AL33" s="179"/>
      <c r="AM33" s="179"/>
      <c r="AN33" s="179"/>
      <c r="AO33" s="179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8"/>
    </row>
    <row r="34" spans="2:57" s="1" customFormat="1" ht="7" customHeight="1">
      <c r="B34" s="28"/>
      <c r="AR34" s="28"/>
      <c r="BE34" s="167"/>
    </row>
    <row r="35" spans="2:57" s="1" customFormat="1" ht="26" customHeight="1">
      <c r="B35" s="28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84" t="s">
        <v>47</v>
      </c>
      <c r="Y35" s="185"/>
      <c r="Z35" s="185"/>
      <c r="AA35" s="185"/>
      <c r="AB35" s="185"/>
      <c r="AC35" s="38"/>
      <c r="AD35" s="38"/>
      <c r="AE35" s="38"/>
      <c r="AF35" s="38"/>
      <c r="AG35" s="38"/>
      <c r="AH35" s="38"/>
      <c r="AI35" s="38"/>
      <c r="AJ35" s="38"/>
      <c r="AK35" s="186">
        <f>SUM(AK26:AK33)</f>
        <v>0</v>
      </c>
      <c r="AL35" s="185"/>
      <c r="AM35" s="185"/>
      <c r="AN35" s="185"/>
      <c r="AO35" s="187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28"/>
    </row>
    <row r="50" spans="2:44" ht="11">
      <c r="B50" s="16"/>
      <c r="AR50" s="16"/>
    </row>
    <row r="51" spans="2:44" ht="11">
      <c r="B51" s="16"/>
      <c r="AR51" s="16"/>
    </row>
    <row r="52" spans="2:44" ht="11">
      <c r="B52" s="16"/>
      <c r="AR52" s="16"/>
    </row>
    <row r="53" spans="2:44" ht="11">
      <c r="B53" s="16"/>
      <c r="AR53" s="16"/>
    </row>
    <row r="54" spans="2:44" ht="11">
      <c r="B54" s="16"/>
      <c r="AR54" s="16"/>
    </row>
    <row r="55" spans="2:44" ht="11">
      <c r="B55" s="16"/>
      <c r="AR55" s="16"/>
    </row>
    <row r="56" spans="2:44" ht="11">
      <c r="B56" s="16"/>
      <c r="AR56" s="16"/>
    </row>
    <row r="57" spans="2:44" ht="11">
      <c r="B57" s="16"/>
      <c r="AR57" s="16"/>
    </row>
    <row r="58" spans="2:44" ht="11">
      <c r="B58" s="16"/>
      <c r="AR58" s="16"/>
    </row>
    <row r="59" spans="2:44" ht="11">
      <c r="B59" s="16"/>
      <c r="AR59" s="16"/>
    </row>
    <row r="60" spans="2:44" s="1" customFormat="1" ht="13">
      <c r="B60" s="28"/>
      <c r="D60" s="42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50</v>
      </c>
      <c r="AI60" s="30"/>
      <c r="AJ60" s="30"/>
      <c r="AK60" s="30"/>
      <c r="AL60" s="30"/>
      <c r="AM60" s="42" t="s">
        <v>51</v>
      </c>
      <c r="AN60" s="30"/>
      <c r="AO60" s="30"/>
      <c r="AR60" s="28"/>
    </row>
    <row r="61" spans="2:44" ht="11">
      <c r="B61" s="16"/>
      <c r="AR61" s="16"/>
    </row>
    <row r="62" spans="2:44" ht="11">
      <c r="B62" s="16"/>
      <c r="AR62" s="16"/>
    </row>
    <row r="63" spans="2:44" ht="11">
      <c r="B63" s="16"/>
      <c r="AR63" s="16"/>
    </row>
    <row r="64" spans="2:44" s="1" customFormat="1" ht="13">
      <c r="B64" s="28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28"/>
    </row>
    <row r="65" spans="2:44" ht="11">
      <c r="B65" s="16"/>
      <c r="AR65" s="16"/>
    </row>
    <row r="66" spans="2:44" ht="11">
      <c r="B66" s="16"/>
      <c r="AR66" s="16"/>
    </row>
    <row r="67" spans="2:44" ht="11">
      <c r="B67" s="16"/>
      <c r="AR67" s="16"/>
    </row>
    <row r="68" spans="2:44" ht="11">
      <c r="B68" s="16"/>
      <c r="AR68" s="16"/>
    </row>
    <row r="69" spans="2:44" ht="11">
      <c r="B69" s="16"/>
      <c r="AR69" s="16"/>
    </row>
    <row r="70" spans="2:44" ht="11">
      <c r="B70" s="16"/>
      <c r="AR70" s="16"/>
    </row>
    <row r="71" spans="2:44" ht="11">
      <c r="B71" s="16"/>
      <c r="AR71" s="16"/>
    </row>
    <row r="72" spans="2:44" ht="11">
      <c r="B72" s="16"/>
      <c r="AR72" s="16"/>
    </row>
    <row r="73" spans="2:44" ht="11">
      <c r="B73" s="16"/>
      <c r="AR73" s="16"/>
    </row>
    <row r="74" spans="2:44" ht="11">
      <c r="B74" s="16"/>
      <c r="AR74" s="16"/>
    </row>
    <row r="75" spans="2:44" s="1" customFormat="1" ht="13">
      <c r="B75" s="28"/>
      <c r="D75" s="42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50</v>
      </c>
      <c r="AI75" s="30"/>
      <c r="AJ75" s="30"/>
      <c r="AK75" s="30"/>
      <c r="AL75" s="30"/>
      <c r="AM75" s="42" t="s">
        <v>51</v>
      </c>
      <c r="AN75" s="30"/>
      <c r="AO75" s="30"/>
      <c r="AR75" s="28"/>
    </row>
    <row r="76" spans="2:44" s="1" customFormat="1" ht="11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54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03-06-2026</v>
      </c>
      <c r="AR84" s="47"/>
    </row>
    <row r="85" spans="1:91" s="4" customFormat="1" ht="37" customHeight="1">
      <c r="B85" s="48"/>
      <c r="C85" s="49" t="s">
        <v>15</v>
      </c>
      <c r="L85" s="188" t="str">
        <f>K6</f>
        <v>Modernizácia a debarierizácia telocvične ZŠ Alexandra Dubčeka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Bratislava - Karlova Ves</v>
      </c>
      <c r="AI87" s="23" t="s">
        <v>21</v>
      </c>
      <c r="AM87" s="190" t="str">
        <f>IF(AN8= "","",AN8)</f>
        <v>10. 3. 2026</v>
      </c>
      <c r="AN87" s="190"/>
      <c r="AR87" s="28"/>
    </row>
    <row r="88" spans="1:91" s="1" customFormat="1" ht="7" customHeight="1">
      <c r="B88" s="28"/>
      <c r="AR88" s="28"/>
    </row>
    <row r="89" spans="1:91" s="1" customFormat="1" ht="15.25" customHeight="1">
      <c r="B89" s="28"/>
      <c r="C89" s="23" t="s">
        <v>23</v>
      </c>
      <c r="L89" s="3" t="str">
        <f>IF(E11= "","",E11)</f>
        <v>MBK Karlovka, Bratislava</v>
      </c>
      <c r="AI89" s="23" t="s">
        <v>29</v>
      </c>
      <c r="AM89" s="191" t="str">
        <f>IF(E17="","",E17)</f>
        <v>Ing. Gábor Csiba</v>
      </c>
      <c r="AN89" s="192"/>
      <c r="AO89" s="192"/>
      <c r="AP89" s="192"/>
      <c r="AR89" s="28"/>
      <c r="AS89" s="193" t="s">
        <v>55</v>
      </c>
      <c r="AT89" s="19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28"/>
      <c r="C90" s="23" t="s">
        <v>27</v>
      </c>
      <c r="L90" s="3" t="str">
        <f>IF(E14= "Vyplň údaj","",E14)</f>
        <v/>
      </c>
      <c r="AI90" s="23" t="s">
        <v>32</v>
      </c>
      <c r="AM90" s="191" t="str">
        <f>IF(E20="","",E20)</f>
        <v xml:space="preserve"> </v>
      </c>
      <c r="AN90" s="192"/>
      <c r="AO90" s="192"/>
      <c r="AP90" s="192"/>
      <c r="AR90" s="28"/>
      <c r="AS90" s="195"/>
      <c r="AT90" s="196"/>
      <c r="BD90" s="55"/>
    </row>
    <row r="91" spans="1:91" s="1" customFormat="1" ht="10.75" customHeight="1">
      <c r="B91" s="28"/>
      <c r="AR91" s="28"/>
      <c r="AS91" s="195"/>
      <c r="AT91" s="196"/>
      <c r="BD91" s="55"/>
    </row>
    <row r="92" spans="1:91" s="1" customFormat="1" ht="29.25" customHeight="1">
      <c r="B92" s="28"/>
      <c r="C92" s="197" t="s">
        <v>56</v>
      </c>
      <c r="D92" s="198"/>
      <c r="E92" s="198"/>
      <c r="F92" s="198"/>
      <c r="G92" s="198"/>
      <c r="H92" s="56"/>
      <c r="I92" s="199" t="s">
        <v>57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00" t="s">
        <v>58</v>
      </c>
      <c r="AH92" s="198"/>
      <c r="AI92" s="198"/>
      <c r="AJ92" s="198"/>
      <c r="AK92" s="198"/>
      <c r="AL92" s="198"/>
      <c r="AM92" s="198"/>
      <c r="AN92" s="199" t="s">
        <v>59</v>
      </c>
      <c r="AO92" s="198"/>
      <c r="AP92" s="201"/>
      <c r="AQ92" s="57" t="s">
        <v>60</v>
      </c>
      <c r="AR92" s="28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75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5">
        <f>ROUND(SUM(AG95:AG96),2)</f>
        <v>0</v>
      </c>
      <c r="AH94" s="205"/>
      <c r="AI94" s="205"/>
      <c r="AJ94" s="205"/>
      <c r="AK94" s="205"/>
      <c r="AL94" s="205"/>
      <c r="AM94" s="205"/>
      <c r="AN94" s="206">
        <f>SUM(AG94,AT94)</f>
        <v>0</v>
      </c>
      <c r="AO94" s="206"/>
      <c r="AP94" s="206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5</v>
      </c>
      <c r="BX94" s="71" t="s">
        <v>78</v>
      </c>
      <c r="CL94" s="71" t="s">
        <v>1</v>
      </c>
    </row>
    <row r="95" spans="1:91" s="6" customFormat="1" ht="16.5" customHeight="1">
      <c r="A95" s="73" t="s">
        <v>79</v>
      </c>
      <c r="B95" s="74"/>
      <c r="C95" s="75"/>
      <c r="D95" s="204" t="s">
        <v>80</v>
      </c>
      <c r="E95" s="204"/>
      <c r="F95" s="204"/>
      <c r="G95" s="204"/>
      <c r="H95" s="204"/>
      <c r="I95" s="76"/>
      <c r="J95" s="204" t="s">
        <v>81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2">
        <f>'01 - Architektúra'!J30</f>
        <v>0</v>
      </c>
      <c r="AH95" s="203"/>
      <c r="AI95" s="203"/>
      <c r="AJ95" s="203"/>
      <c r="AK95" s="203"/>
      <c r="AL95" s="203"/>
      <c r="AM95" s="203"/>
      <c r="AN95" s="202">
        <f>SUM(AG95,AT95)</f>
        <v>0</v>
      </c>
      <c r="AO95" s="203"/>
      <c r="AP95" s="203"/>
      <c r="AQ95" s="77" t="s">
        <v>82</v>
      </c>
      <c r="AR95" s="74"/>
      <c r="AS95" s="78">
        <v>0</v>
      </c>
      <c r="AT95" s="79">
        <f>ROUND(SUM(AV95:AW95),2)</f>
        <v>0</v>
      </c>
      <c r="AU95" s="80">
        <f>'01 - Architektúra'!P132</f>
        <v>0</v>
      </c>
      <c r="AV95" s="79">
        <f>'01 - Architektúra'!J33</f>
        <v>0</v>
      </c>
      <c r="AW95" s="79">
        <f>'01 - Architektúra'!J34</f>
        <v>0</v>
      </c>
      <c r="AX95" s="79">
        <f>'01 - Architektúra'!J35</f>
        <v>0</v>
      </c>
      <c r="AY95" s="79">
        <f>'01 - Architektúra'!J36</f>
        <v>0</v>
      </c>
      <c r="AZ95" s="79">
        <f>'01 - Architektúra'!F33</f>
        <v>0</v>
      </c>
      <c r="BA95" s="79">
        <f>'01 - Architektúra'!F34</f>
        <v>0</v>
      </c>
      <c r="BB95" s="79">
        <f>'01 - Architektúra'!F35</f>
        <v>0</v>
      </c>
      <c r="BC95" s="79">
        <f>'01 - Architektúra'!F36</f>
        <v>0</v>
      </c>
      <c r="BD95" s="81">
        <f>'01 - Architektúra'!F37</f>
        <v>0</v>
      </c>
      <c r="BT95" s="82" t="s">
        <v>83</v>
      </c>
      <c r="BV95" s="82" t="s">
        <v>77</v>
      </c>
      <c r="BW95" s="82" t="s">
        <v>84</v>
      </c>
      <c r="BX95" s="82" t="s">
        <v>5</v>
      </c>
      <c r="CL95" s="82" t="s">
        <v>1</v>
      </c>
      <c r="CM95" s="82" t="s">
        <v>75</v>
      </c>
    </row>
    <row r="96" spans="1:91" s="6" customFormat="1" ht="16.5" customHeight="1">
      <c r="A96" s="73" t="s">
        <v>79</v>
      </c>
      <c r="B96" s="74"/>
      <c r="C96" s="75"/>
      <c r="D96" s="204" t="s">
        <v>85</v>
      </c>
      <c r="E96" s="204"/>
      <c r="F96" s="204"/>
      <c r="G96" s="204"/>
      <c r="H96" s="204"/>
      <c r="I96" s="76"/>
      <c r="J96" s="204" t="s">
        <v>86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2">
        <f>'02 - Zdravotechnika'!J30</f>
        <v>0</v>
      </c>
      <c r="AH96" s="203"/>
      <c r="AI96" s="203"/>
      <c r="AJ96" s="203"/>
      <c r="AK96" s="203"/>
      <c r="AL96" s="203"/>
      <c r="AM96" s="203"/>
      <c r="AN96" s="202">
        <f>SUM(AG96,AT96)</f>
        <v>0</v>
      </c>
      <c r="AO96" s="203"/>
      <c r="AP96" s="203"/>
      <c r="AQ96" s="77" t="s">
        <v>82</v>
      </c>
      <c r="AR96" s="74"/>
      <c r="AS96" s="83">
        <v>0</v>
      </c>
      <c r="AT96" s="84">
        <f>ROUND(SUM(AV96:AW96),2)</f>
        <v>0</v>
      </c>
      <c r="AU96" s="85">
        <f>'02 - Zdravotechnika'!P121</f>
        <v>0</v>
      </c>
      <c r="AV96" s="84">
        <f>'02 - Zdravotechnika'!J33</f>
        <v>0</v>
      </c>
      <c r="AW96" s="84">
        <f>'02 - Zdravotechnika'!J34</f>
        <v>0</v>
      </c>
      <c r="AX96" s="84">
        <f>'02 - Zdravotechnika'!J35</f>
        <v>0</v>
      </c>
      <c r="AY96" s="84">
        <f>'02 - Zdravotechnika'!J36</f>
        <v>0</v>
      </c>
      <c r="AZ96" s="84">
        <f>'02 - Zdravotechnika'!F33</f>
        <v>0</v>
      </c>
      <c r="BA96" s="84">
        <f>'02 - Zdravotechnika'!F34</f>
        <v>0</v>
      </c>
      <c r="BB96" s="84">
        <f>'02 - Zdravotechnika'!F35</f>
        <v>0</v>
      </c>
      <c r="BC96" s="84">
        <f>'02 - Zdravotechnika'!F36</f>
        <v>0</v>
      </c>
      <c r="BD96" s="86">
        <f>'02 - Zdravotechnika'!F37</f>
        <v>0</v>
      </c>
      <c r="BT96" s="82" t="s">
        <v>83</v>
      </c>
      <c r="BV96" s="82" t="s">
        <v>77</v>
      </c>
      <c r="BW96" s="82" t="s">
        <v>87</v>
      </c>
      <c r="BX96" s="82" t="s">
        <v>5</v>
      </c>
      <c r="CL96" s="82" t="s">
        <v>1</v>
      </c>
      <c r="CM96" s="82" t="s">
        <v>75</v>
      </c>
    </row>
    <row r="97" spans="2:44" s="1" customFormat="1" ht="30" customHeight="1">
      <c r="B97" s="28"/>
      <c r="AR97" s="28"/>
    </row>
    <row r="98" spans="2:44" s="1" customFormat="1" ht="7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28"/>
    </row>
  </sheetData>
  <sheetProtection algorithmName="SHA-512" hashValue="OSMJCBDMB7sokHBA5snOlwq4PacF7PFXVsNt96FK4WNK4ga7EuHB6psqT/c3CMJ7RBKLrPuiWWwOzsk+5MN/lg==" saltValue="whyPanPTvmKYg2hktCSxUY3x6CyeWhhBgaoD4vTlhqzIenVm53BBSNbcEJFyJf26NF7WHDIKUNwlVGFX06ZIL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Architektúra'!C2" display="/" xr:uid="{00000000-0004-0000-0000-000000000000}"/>
    <hyperlink ref="A96" location="'02 - Zdravotechnika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3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88</v>
      </c>
      <c r="L4" s="16"/>
      <c r="M4" s="87" t="s">
        <v>9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7" t="str">
        <f>'Rekapitulácia stavby'!K6</f>
        <v>Modernizácia a debarierizácia telocvične ZŠ Alexandra Dubčeka</v>
      </c>
      <c r="F7" s="208"/>
      <c r="G7" s="208"/>
      <c r="H7" s="208"/>
      <c r="L7" s="16"/>
    </row>
    <row r="8" spans="2:46" s="1" customFormat="1" ht="12" customHeight="1">
      <c r="B8" s="28"/>
      <c r="D8" s="23" t="s">
        <v>89</v>
      </c>
      <c r="L8" s="28"/>
    </row>
    <row r="9" spans="2:46" s="1" customFormat="1" ht="16.5" customHeight="1">
      <c r="B9" s="28"/>
      <c r="E9" s="188" t="s">
        <v>90</v>
      </c>
      <c r="F9" s="209"/>
      <c r="G9" s="209"/>
      <c r="H9" s="209"/>
      <c r="L9" s="28"/>
    </row>
    <row r="10" spans="2:46" s="1" customFormat="1" ht="1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10. 3. 2026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0" t="str">
        <f>'Rekapitulácia stavby'!E14</f>
        <v>Vyplň údaj</v>
      </c>
      <c r="F18" s="169"/>
      <c r="G18" s="169"/>
      <c r="H18" s="169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8"/>
      <c r="E27" s="174" t="s">
        <v>1</v>
      </c>
      <c r="F27" s="174"/>
      <c r="G27" s="174"/>
      <c r="H27" s="174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9" t="s">
        <v>35</v>
      </c>
      <c r="J30" s="65">
        <f>ROUND(J132,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5" customHeight="1">
      <c r="B33" s="28"/>
      <c r="D33" s="54" t="s">
        <v>39</v>
      </c>
      <c r="E33" s="33" t="s">
        <v>40</v>
      </c>
      <c r="F33" s="90">
        <f>ROUND((SUM(BE132:BE192)),  2)</f>
        <v>0</v>
      </c>
      <c r="G33" s="91"/>
      <c r="H33" s="91"/>
      <c r="I33" s="92">
        <v>0.23</v>
      </c>
      <c r="J33" s="90">
        <f>ROUND(((SUM(BE132:BE192))*I33),  2)</f>
        <v>0</v>
      </c>
      <c r="L33" s="28"/>
    </row>
    <row r="34" spans="2:12" s="1" customFormat="1" ht="14.5" customHeight="1">
      <c r="B34" s="28"/>
      <c r="E34" s="33" t="s">
        <v>41</v>
      </c>
      <c r="F34" s="93">
        <f>ROUND((SUM(BF132:BF192)),  2)</f>
        <v>0</v>
      </c>
      <c r="I34" s="94">
        <v>0.23</v>
      </c>
      <c r="J34" s="93">
        <f>ROUND(((SUM(BF132:BF192))*I34),  2)</f>
        <v>0</v>
      </c>
      <c r="L34" s="28"/>
    </row>
    <row r="35" spans="2:12" s="1" customFormat="1" ht="14.5" hidden="1" customHeight="1">
      <c r="B35" s="28"/>
      <c r="E35" s="23" t="s">
        <v>42</v>
      </c>
      <c r="F35" s="93">
        <f>ROUND((SUM(BG132:BG192)),  2)</f>
        <v>0</v>
      </c>
      <c r="I35" s="94">
        <v>0.23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43</v>
      </c>
      <c r="F36" s="93">
        <f>ROUND((SUM(BH132:BH192)),  2)</f>
        <v>0</v>
      </c>
      <c r="I36" s="94">
        <v>0.23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44</v>
      </c>
      <c r="F37" s="90">
        <f>ROUND((SUM(BI132:BI192)),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5"/>
      <c r="D39" s="96" t="s">
        <v>45</v>
      </c>
      <c r="E39" s="56"/>
      <c r="F39" s="56"/>
      <c r="G39" s="97" t="s">
        <v>46</v>
      </c>
      <c r="H39" s="98" t="s">
        <v>47</v>
      </c>
      <c r="I39" s="56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50</v>
      </c>
      <c r="E61" s="30"/>
      <c r="F61" s="101" t="s">
        <v>51</v>
      </c>
      <c r="G61" s="42" t="s">
        <v>50</v>
      </c>
      <c r="H61" s="30"/>
      <c r="I61" s="30"/>
      <c r="J61" s="102" t="s">
        <v>51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50</v>
      </c>
      <c r="E76" s="30"/>
      <c r="F76" s="101" t="s">
        <v>51</v>
      </c>
      <c r="G76" s="42" t="s">
        <v>50</v>
      </c>
      <c r="H76" s="30"/>
      <c r="I76" s="30"/>
      <c r="J76" s="102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hidden="1" customHeight="1">
      <c r="B82" s="28"/>
      <c r="C82" s="17" t="s">
        <v>91</v>
      </c>
      <c r="L82" s="28"/>
    </row>
    <row r="83" spans="2:47" s="1" customFormat="1" ht="7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07" t="str">
        <f>E7</f>
        <v>Modernizácia a debarierizácia telocvične ZŠ Alexandra Dubčeka</v>
      </c>
      <c r="F85" s="208"/>
      <c r="G85" s="208"/>
      <c r="H85" s="208"/>
      <c r="L85" s="28"/>
    </row>
    <row r="86" spans="2:47" s="1" customFormat="1" ht="12" hidden="1" customHeight="1">
      <c r="B86" s="28"/>
      <c r="C86" s="23" t="s">
        <v>89</v>
      </c>
      <c r="L86" s="28"/>
    </row>
    <row r="87" spans="2:47" s="1" customFormat="1" ht="16.5" hidden="1" customHeight="1">
      <c r="B87" s="28"/>
      <c r="E87" s="188" t="str">
        <f>E9</f>
        <v>01 - Architektúra</v>
      </c>
      <c r="F87" s="209"/>
      <c r="G87" s="209"/>
      <c r="H87" s="209"/>
      <c r="L87" s="28"/>
    </row>
    <row r="88" spans="2:47" s="1" customFormat="1" ht="7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 - Karlova Ves</v>
      </c>
      <c r="I89" s="23" t="s">
        <v>21</v>
      </c>
      <c r="J89" s="51" t="str">
        <f>IF(J12="","",J12)</f>
        <v>10. 3. 2026</v>
      </c>
      <c r="L89" s="28"/>
    </row>
    <row r="90" spans="2:47" s="1" customFormat="1" ht="7" hidden="1" customHeight="1">
      <c r="B90" s="28"/>
      <c r="L90" s="28"/>
    </row>
    <row r="91" spans="2:47" s="1" customFormat="1" ht="15.25" hidden="1" customHeight="1">
      <c r="B91" s="28"/>
      <c r="C91" s="23" t="s">
        <v>23</v>
      </c>
      <c r="F91" s="21" t="str">
        <f>E15</f>
        <v>MBK Karlovka, Bratislava</v>
      </c>
      <c r="I91" s="23" t="s">
        <v>29</v>
      </c>
      <c r="J91" s="26" t="str">
        <f>E21</f>
        <v>Ing. Gábor Csiba</v>
      </c>
      <c r="L91" s="28"/>
    </row>
    <row r="92" spans="2:47" s="1" customFormat="1" ht="15.25" hidden="1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25" hidden="1" customHeight="1">
      <c r="B93" s="28"/>
      <c r="L93" s="28"/>
    </row>
    <row r="94" spans="2:47" s="1" customFormat="1" ht="29.25" hidden="1" customHeight="1">
      <c r="B94" s="28"/>
      <c r="C94" s="103" t="s">
        <v>92</v>
      </c>
      <c r="D94" s="95"/>
      <c r="E94" s="95"/>
      <c r="F94" s="95"/>
      <c r="G94" s="95"/>
      <c r="H94" s="95"/>
      <c r="I94" s="95"/>
      <c r="J94" s="104" t="s">
        <v>93</v>
      </c>
      <c r="K94" s="95"/>
      <c r="L94" s="28"/>
    </row>
    <row r="95" spans="2:47" s="1" customFormat="1" ht="10.25" hidden="1" customHeight="1">
      <c r="B95" s="28"/>
      <c r="L95" s="28"/>
    </row>
    <row r="96" spans="2:47" s="1" customFormat="1" ht="22.75" hidden="1" customHeight="1">
      <c r="B96" s="28"/>
      <c r="C96" s="105" t="s">
        <v>94</v>
      </c>
      <c r="J96" s="65">
        <f>J132</f>
        <v>0</v>
      </c>
      <c r="L96" s="28"/>
      <c r="AU96" s="13" t="s">
        <v>95</v>
      </c>
    </row>
    <row r="97" spans="2:12" s="8" customFormat="1" ht="25" hidden="1" customHeight="1">
      <c r="B97" s="106"/>
      <c r="D97" s="107" t="s">
        <v>96</v>
      </c>
      <c r="E97" s="108"/>
      <c r="F97" s="108"/>
      <c r="G97" s="108"/>
      <c r="H97" s="108"/>
      <c r="I97" s="108"/>
      <c r="J97" s="109">
        <f>J133</f>
        <v>0</v>
      </c>
      <c r="L97" s="106"/>
    </row>
    <row r="98" spans="2:12" s="9" customFormat="1" ht="20" hidden="1" customHeight="1">
      <c r="B98" s="110"/>
      <c r="D98" s="111" t="s">
        <v>97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2:12" s="9" customFormat="1" ht="20" hidden="1" customHeight="1">
      <c r="B99" s="110"/>
      <c r="D99" s="111" t="s">
        <v>98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12" s="9" customFormat="1" ht="20" hidden="1" customHeight="1">
      <c r="B100" s="110"/>
      <c r="D100" s="111" t="s">
        <v>99</v>
      </c>
      <c r="E100" s="112"/>
      <c r="F100" s="112"/>
      <c r="G100" s="112"/>
      <c r="H100" s="112"/>
      <c r="I100" s="112"/>
      <c r="J100" s="113">
        <f>J142</f>
        <v>0</v>
      </c>
      <c r="L100" s="110"/>
    </row>
    <row r="101" spans="2:12" s="9" customFormat="1" ht="20" hidden="1" customHeight="1">
      <c r="B101" s="110"/>
      <c r="D101" s="111" t="s">
        <v>100</v>
      </c>
      <c r="E101" s="112"/>
      <c r="F101" s="112"/>
      <c r="G101" s="112"/>
      <c r="H101" s="112"/>
      <c r="I101" s="112"/>
      <c r="J101" s="113">
        <f>J153</f>
        <v>0</v>
      </c>
      <c r="L101" s="110"/>
    </row>
    <row r="102" spans="2:12" s="8" customFormat="1" ht="25" hidden="1" customHeight="1">
      <c r="B102" s="106"/>
      <c r="D102" s="107" t="s">
        <v>101</v>
      </c>
      <c r="E102" s="108"/>
      <c r="F102" s="108"/>
      <c r="G102" s="108"/>
      <c r="H102" s="108"/>
      <c r="I102" s="108"/>
      <c r="J102" s="109">
        <f>J155</f>
        <v>0</v>
      </c>
      <c r="L102" s="106"/>
    </row>
    <row r="103" spans="2:12" s="9" customFormat="1" ht="20" hidden="1" customHeight="1">
      <c r="B103" s="110"/>
      <c r="D103" s="111" t="s">
        <v>102</v>
      </c>
      <c r="E103" s="112"/>
      <c r="F103" s="112"/>
      <c r="G103" s="112"/>
      <c r="H103" s="112"/>
      <c r="I103" s="112"/>
      <c r="J103" s="113">
        <f>J156</f>
        <v>0</v>
      </c>
      <c r="L103" s="110"/>
    </row>
    <row r="104" spans="2:12" s="9" customFormat="1" ht="20" hidden="1" customHeight="1">
      <c r="B104" s="110"/>
      <c r="D104" s="111" t="s">
        <v>103</v>
      </c>
      <c r="E104" s="112"/>
      <c r="F104" s="112"/>
      <c r="G104" s="112"/>
      <c r="H104" s="112"/>
      <c r="I104" s="112"/>
      <c r="J104" s="113">
        <f>J165</f>
        <v>0</v>
      </c>
      <c r="L104" s="110"/>
    </row>
    <row r="105" spans="2:12" s="9" customFormat="1" ht="20" hidden="1" customHeight="1">
      <c r="B105" s="110"/>
      <c r="D105" s="111" t="s">
        <v>104</v>
      </c>
      <c r="E105" s="112"/>
      <c r="F105" s="112"/>
      <c r="G105" s="112"/>
      <c r="H105" s="112"/>
      <c r="I105" s="112"/>
      <c r="J105" s="113">
        <f>J168</f>
        <v>0</v>
      </c>
      <c r="L105" s="110"/>
    </row>
    <row r="106" spans="2:12" s="9" customFormat="1" ht="20" hidden="1" customHeight="1">
      <c r="B106" s="110"/>
      <c r="D106" s="111" t="s">
        <v>105</v>
      </c>
      <c r="E106" s="112"/>
      <c r="F106" s="112"/>
      <c r="G106" s="112"/>
      <c r="H106" s="112"/>
      <c r="I106" s="112"/>
      <c r="J106" s="113">
        <f>J171</f>
        <v>0</v>
      </c>
      <c r="L106" s="110"/>
    </row>
    <row r="107" spans="2:12" s="9" customFormat="1" ht="20" hidden="1" customHeight="1">
      <c r="B107" s="110"/>
      <c r="D107" s="111" t="s">
        <v>106</v>
      </c>
      <c r="E107" s="112"/>
      <c r="F107" s="112"/>
      <c r="G107" s="112"/>
      <c r="H107" s="112"/>
      <c r="I107" s="112"/>
      <c r="J107" s="113">
        <f>J175</f>
        <v>0</v>
      </c>
      <c r="L107" s="110"/>
    </row>
    <row r="108" spans="2:12" s="9" customFormat="1" ht="20" hidden="1" customHeight="1">
      <c r="B108" s="110"/>
      <c r="D108" s="111" t="s">
        <v>107</v>
      </c>
      <c r="E108" s="112"/>
      <c r="F108" s="112"/>
      <c r="G108" s="112"/>
      <c r="H108" s="112"/>
      <c r="I108" s="112"/>
      <c r="J108" s="113">
        <f>J181</f>
        <v>0</v>
      </c>
      <c r="L108" s="110"/>
    </row>
    <row r="109" spans="2:12" s="9" customFormat="1" ht="20" hidden="1" customHeight="1">
      <c r="B109" s="110"/>
      <c r="D109" s="111" t="s">
        <v>108</v>
      </c>
      <c r="E109" s="112"/>
      <c r="F109" s="112"/>
      <c r="G109" s="112"/>
      <c r="H109" s="112"/>
      <c r="I109" s="112"/>
      <c r="J109" s="113">
        <f>J185</f>
        <v>0</v>
      </c>
      <c r="L109" s="110"/>
    </row>
    <row r="110" spans="2:12" s="8" customFormat="1" ht="25" hidden="1" customHeight="1">
      <c r="B110" s="106"/>
      <c r="D110" s="107" t="s">
        <v>109</v>
      </c>
      <c r="E110" s="108"/>
      <c r="F110" s="108"/>
      <c r="G110" s="108"/>
      <c r="H110" s="108"/>
      <c r="I110" s="108"/>
      <c r="J110" s="109">
        <f>J188</f>
        <v>0</v>
      </c>
      <c r="L110" s="106"/>
    </row>
    <row r="111" spans="2:12" s="9" customFormat="1" ht="20" hidden="1" customHeight="1">
      <c r="B111" s="110"/>
      <c r="D111" s="111" t="s">
        <v>110</v>
      </c>
      <c r="E111" s="112"/>
      <c r="F111" s="112"/>
      <c r="G111" s="112"/>
      <c r="H111" s="112"/>
      <c r="I111" s="112"/>
      <c r="J111" s="113">
        <f>J189</f>
        <v>0</v>
      </c>
      <c r="L111" s="110"/>
    </row>
    <row r="112" spans="2:12" s="8" customFormat="1" ht="25" hidden="1" customHeight="1">
      <c r="B112" s="106"/>
      <c r="D112" s="107" t="s">
        <v>111</v>
      </c>
      <c r="E112" s="108"/>
      <c r="F112" s="108"/>
      <c r="G112" s="108"/>
      <c r="H112" s="108"/>
      <c r="I112" s="108"/>
      <c r="J112" s="109">
        <f>J191</f>
        <v>0</v>
      </c>
      <c r="L112" s="106"/>
    </row>
    <row r="113" spans="2:12" s="1" customFormat="1" ht="21.75" hidden="1" customHeight="1">
      <c r="B113" s="28"/>
      <c r="L113" s="28"/>
    </row>
    <row r="114" spans="2:12" s="1" customFormat="1" ht="7" hidden="1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5" spans="2:12" ht="11" hidden="1"/>
    <row r="116" spans="2:12" ht="11" hidden="1"/>
    <row r="117" spans="2:12" ht="11" hidden="1"/>
    <row r="118" spans="2:12" s="1" customFormat="1" ht="7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5" customHeight="1">
      <c r="B119" s="28"/>
      <c r="C119" s="17" t="s">
        <v>112</v>
      </c>
      <c r="L119" s="28"/>
    </row>
    <row r="120" spans="2:12" s="1" customFormat="1" ht="7" customHeight="1">
      <c r="B120" s="28"/>
      <c r="L120" s="28"/>
    </row>
    <row r="121" spans="2:12" s="1" customFormat="1" ht="12" customHeight="1">
      <c r="B121" s="28"/>
      <c r="C121" s="23" t="s">
        <v>15</v>
      </c>
      <c r="L121" s="28"/>
    </row>
    <row r="122" spans="2:12" s="1" customFormat="1" ht="16.5" customHeight="1">
      <c r="B122" s="28"/>
      <c r="E122" s="207" t="str">
        <f>E7</f>
        <v>Modernizácia a debarierizácia telocvične ZŠ Alexandra Dubčeka</v>
      </c>
      <c r="F122" s="208"/>
      <c r="G122" s="208"/>
      <c r="H122" s="208"/>
      <c r="L122" s="28"/>
    </row>
    <row r="123" spans="2:12" s="1" customFormat="1" ht="12" customHeight="1">
      <c r="B123" s="28"/>
      <c r="C123" s="23" t="s">
        <v>89</v>
      </c>
      <c r="L123" s="28"/>
    </row>
    <row r="124" spans="2:12" s="1" customFormat="1" ht="16.5" customHeight="1">
      <c r="B124" s="28"/>
      <c r="E124" s="188" t="str">
        <f>E9</f>
        <v>01 - Architektúra</v>
      </c>
      <c r="F124" s="209"/>
      <c r="G124" s="209"/>
      <c r="H124" s="209"/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3" t="s">
        <v>19</v>
      </c>
      <c r="F126" s="21" t="str">
        <f>F12</f>
        <v>Bratislava - Karlova Ves</v>
      </c>
      <c r="I126" s="23" t="s">
        <v>21</v>
      </c>
      <c r="J126" s="51" t="str">
        <f>IF(J12="","",J12)</f>
        <v>10. 3. 2026</v>
      </c>
      <c r="L126" s="28"/>
    </row>
    <row r="127" spans="2:12" s="1" customFormat="1" ht="7" customHeight="1">
      <c r="B127" s="28"/>
      <c r="L127" s="28"/>
    </row>
    <row r="128" spans="2:12" s="1" customFormat="1" ht="15.25" customHeight="1">
      <c r="B128" s="28"/>
      <c r="C128" s="23" t="s">
        <v>23</v>
      </c>
      <c r="F128" s="21" t="str">
        <f>E15</f>
        <v>MBK Karlovka, Bratislava</v>
      </c>
      <c r="I128" s="23" t="s">
        <v>29</v>
      </c>
      <c r="J128" s="26" t="str">
        <f>E21</f>
        <v>Ing. Gábor Csiba</v>
      </c>
      <c r="L128" s="28"/>
    </row>
    <row r="129" spans="2:65" s="1" customFormat="1" ht="15.25" customHeight="1">
      <c r="B129" s="28"/>
      <c r="C129" s="23" t="s">
        <v>27</v>
      </c>
      <c r="F129" s="21" t="str">
        <f>IF(E18="","",E18)</f>
        <v>Vyplň údaj</v>
      </c>
      <c r="I129" s="23" t="s">
        <v>32</v>
      </c>
      <c r="J129" s="26" t="str">
        <f>E24</f>
        <v xml:space="preserve"> </v>
      </c>
      <c r="L129" s="28"/>
    </row>
    <row r="130" spans="2:65" s="1" customFormat="1" ht="10.25" customHeight="1">
      <c r="B130" s="28"/>
      <c r="L130" s="28"/>
    </row>
    <row r="131" spans="2:65" s="10" customFormat="1" ht="29.25" customHeight="1">
      <c r="B131" s="114"/>
      <c r="C131" s="115" t="s">
        <v>113</v>
      </c>
      <c r="D131" s="116" t="s">
        <v>60</v>
      </c>
      <c r="E131" s="116" t="s">
        <v>56</v>
      </c>
      <c r="F131" s="116" t="s">
        <v>57</v>
      </c>
      <c r="G131" s="116" t="s">
        <v>114</v>
      </c>
      <c r="H131" s="116" t="s">
        <v>115</v>
      </c>
      <c r="I131" s="116" t="s">
        <v>116</v>
      </c>
      <c r="J131" s="117" t="s">
        <v>93</v>
      </c>
      <c r="K131" s="118" t="s">
        <v>117</v>
      </c>
      <c r="L131" s="114"/>
      <c r="M131" s="58" t="s">
        <v>1</v>
      </c>
      <c r="N131" s="59" t="s">
        <v>39</v>
      </c>
      <c r="O131" s="59" t="s">
        <v>118</v>
      </c>
      <c r="P131" s="59" t="s">
        <v>119</v>
      </c>
      <c r="Q131" s="59" t="s">
        <v>120</v>
      </c>
      <c r="R131" s="59" t="s">
        <v>121</v>
      </c>
      <c r="S131" s="59" t="s">
        <v>122</v>
      </c>
      <c r="T131" s="60" t="s">
        <v>123</v>
      </c>
    </row>
    <row r="132" spans="2:65" s="1" customFormat="1" ht="22.75" customHeight="1">
      <c r="B132" s="28"/>
      <c r="C132" s="63" t="s">
        <v>94</v>
      </c>
      <c r="J132" s="119">
        <f>BK132</f>
        <v>0</v>
      </c>
      <c r="L132" s="28"/>
      <c r="M132" s="61"/>
      <c r="N132" s="52"/>
      <c r="O132" s="52"/>
      <c r="P132" s="120">
        <f>P133+P155+P188+P191</f>
        <v>0</v>
      </c>
      <c r="Q132" s="52"/>
      <c r="R132" s="120">
        <f>R133+R155+R188+R191</f>
        <v>1.8654778200000002</v>
      </c>
      <c r="S132" s="52"/>
      <c r="T132" s="121">
        <f>T133+T155+T188+T191</f>
        <v>1.7330700000000001</v>
      </c>
      <c r="AT132" s="13" t="s">
        <v>74</v>
      </c>
      <c r="AU132" s="13" t="s">
        <v>95</v>
      </c>
      <c r="BK132" s="122">
        <f>BK133+BK155+BK188+BK191</f>
        <v>0</v>
      </c>
    </row>
    <row r="133" spans="2:65" s="11" customFormat="1" ht="26" customHeight="1">
      <c r="B133" s="123"/>
      <c r="D133" s="124" t="s">
        <v>74</v>
      </c>
      <c r="E133" s="125" t="s">
        <v>124</v>
      </c>
      <c r="F133" s="125" t="s">
        <v>124</v>
      </c>
      <c r="I133" s="126"/>
      <c r="J133" s="127">
        <f>BK133</f>
        <v>0</v>
      </c>
      <c r="L133" s="123"/>
      <c r="M133" s="128"/>
      <c r="P133" s="129">
        <f>P134+P137+P142+P153</f>
        <v>0</v>
      </c>
      <c r="R133" s="129">
        <f>R134+R137+R142+R153</f>
        <v>1.5677500400000002</v>
      </c>
      <c r="T133" s="130">
        <f>T134+T137+T142+T153</f>
        <v>1.7330700000000001</v>
      </c>
      <c r="AR133" s="124" t="s">
        <v>83</v>
      </c>
      <c r="AT133" s="131" t="s">
        <v>74</v>
      </c>
      <c r="AU133" s="131" t="s">
        <v>75</v>
      </c>
      <c r="AY133" s="124" t="s">
        <v>125</v>
      </c>
      <c r="BK133" s="132">
        <f>BK134+BK137+BK142+BK153</f>
        <v>0</v>
      </c>
    </row>
    <row r="134" spans="2:65" s="11" customFormat="1" ht="22.75" customHeight="1">
      <c r="B134" s="123"/>
      <c r="D134" s="124" t="s">
        <v>74</v>
      </c>
      <c r="E134" s="133" t="s">
        <v>126</v>
      </c>
      <c r="F134" s="133" t="s">
        <v>127</v>
      </c>
      <c r="I134" s="126"/>
      <c r="J134" s="134">
        <f>BK134</f>
        <v>0</v>
      </c>
      <c r="L134" s="123"/>
      <c r="M134" s="128"/>
      <c r="P134" s="129">
        <f>SUM(P135:P136)</f>
        <v>0</v>
      </c>
      <c r="R134" s="129">
        <f>SUM(R135:R136)</f>
        <v>1.0925820400000001</v>
      </c>
      <c r="T134" s="130">
        <f>SUM(T135:T136)</f>
        <v>0</v>
      </c>
      <c r="AR134" s="124" t="s">
        <v>83</v>
      </c>
      <c r="AT134" s="131" t="s">
        <v>74</v>
      </c>
      <c r="AU134" s="131" t="s">
        <v>83</v>
      </c>
      <c r="AY134" s="124" t="s">
        <v>125</v>
      </c>
      <c r="BK134" s="132">
        <f>SUM(BK135:BK136)</f>
        <v>0</v>
      </c>
    </row>
    <row r="135" spans="2:65" s="1" customFormat="1" ht="24.25" customHeight="1">
      <c r="B135" s="28"/>
      <c r="C135" s="135" t="s">
        <v>83</v>
      </c>
      <c r="D135" s="135" t="s">
        <v>128</v>
      </c>
      <c r="E135" s="136" t="s">
        <v>129</v>
      </c>
      <c r="F135" s="137" t="s">
        <v>130</v>
      </c>
      <c r="G135" s="138" t="s">
        <v>131</v>
      </c>
      <c r="H135" s="139">
        <v>1</v>
      </c>
      <c r="I135" s="140"/>
      <c r="J135" s="141">
        <f>ROUND(I135*H135,2)</f>
        <v>0</v>
      </c>
      <c r="K135" s="142"/>
      <c r="L135" s="28"/>
      <c r="M135" s="143" t="s">
        <v>1</v>
      </c>
      <c r="N135" s="144" t="s">
        <v>41</v>
      </c>
      <c r="P135" s="145">
        <f>O135*H135</f>
        <v>0</v>
      </c>
      <c r="Q135" s="145">
        <v>3.1926040000000003E-2</v>
      </c>
      <c r="R135" s="145">
        <f>Q135*H135</f>
        <v>3.1926040000000003E-2</v>
      </c>
      <c r="S135" s="145">
        <v>0</v>
      </c>
      <c r="T135" s="146">
        <f>S135*H135</f>
        <v>0</v>
      </c>
      <c r="AR135" s="147" t="s">
        <v>132</v>
      </c>
      <c r="AT135" s="147" t="s">
        <v>128</v>
      </c>
      <c r="AU135" s="147" t="s">
        <v>133</v>
      </c>
      <c r="AY135" s="13" t="s">
        <v>125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3" t="s">
        <v>133</v>
      </c>
      <c r="BK135" s="148">
        <f>ROUND(I135*H135,2)</f>
        <v>0</v>
      </c>
      <c r="BL135" s="13" t="s">
        <v>132</v>
      </c>
      <c r="BM135" s="147" t="s">
        <v>134</v>
      </c>
    </row>
    <row r="136" spans="2:65" s="1" customFormat="1" ht="33" customHeight="1">
      <c r="B136" s="28"/>
      <c r="C136" s="135" t="s">
        <v>133</v>
      </c>
      <c r="D136" s="135" t="s">
        <v>128</v>
      </c>
      <c r="E136" s="136" t="s">
        <v>135</v>
      </c>
      <c r="F136" s="137" t="s">
        <v>136</v>
      </c>
      <c r="G136" s="138" t="s">
        <v>137</v>
      </c>
      <c r="H136" s="139">
        <v>11.4</v>
      </c>
      <c r="I136" s="140"/>
      <c r="J136" s="141">
        <f>ROUND(I136*H136,2)</f>
        <v>0</v>
      </c>
      <c r="K136" s="142"/>
      <c r="L136" s="28"/>
      <c r="M136" s="143" t="s">
        <v>1</v>
      </c>
      <c r="N136" s="144" t="s">
        <v>41</v>
      </c>
      <c r="P136" s="145">
        <f>O136*H136</f>
        <v>0</v>
      </c>
      <c r="Q136" s="145">
        <v>9.3039999999999998E-2</v>
      </c>
      <c r="R136" s="145">
        <f>Q136*H136</f>
        <v>1.060656</v>
      </c>
      <c r="S136" s="145">
        <v>0</v>
      </c>
      <c r="T136" s="146">
        <f>S136*H136</f>
        <v>0</v>
      </c>
      <c r="AR136" s="147" t="s">
        <v>132</v>
      </c>
      <c r="AT136" s="147" t="s">
        <v>128</v>
      </c>
      <c r="AU136" s="147" t="s">
        <v>133</v>
      </c>
      <c r="AY136" s="13" t="s">
        <v>125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3" t="s">
        <v>133</v>
      </c>
      <c r="BK136" s="148">
        <f>ROUND(I136*H136,2)</f>
        <v>0</v>
      </c>
      <c r="BL136" s="13" t="s">
        <v>132</v>
      </c>
      <c r="BM136" s="147" t="s">
        <v>138</v>
      </c>
    </row>
    <row r="137" spans="2:65" s="11" customFormat="1" ht="22.75" customHeight="1">
      <c r="B137" s="123"/>
      <c r="D137" s="124" t="s">
        <v>74</v>
      </c>
      <c r="E137" s="133" t="s">
        <v>139</v>
      </c>
      <c r="F137" s="133" t="s">
        <v>140</v>
      </c>
      <c r="I137" s="126"/>
      <c r="J137" s="134">
        <f>BK137</f>
        <v>0</v>
      </c>
      <c r="L137" s="123"/>
      <c r="M137" s="128"/>
      <c r="P137" s="129">
        <f>SUM(P138:P141)</f>
        <v>0</v>
      </c>
      <c r="R137" s="129">
        <f>SUM(R138:R141)</f>
        <v>0.46305000000000002</v>
      </c>
      <c r="T137" s="130">
        <f>SUM(T138:T141)</f>
        <v>0</v>
      </c>
      <c r="AR137" s="124" t="s">
        <v>83</v>
      </c>
      <c r="AT137" s="131" t="s">
        <v>74</v>
      </c>
      <c r="AU137" s="131" t="s">
        <v>83</v>
      </c>
      <c r="AY137" s="124" t="s">
        <v>125</v>
      </c>
      <c r="BK137" s="132">
        <f>SUM(BK138:BK141)</f>
        <v>0</v>
      </c>
    </row>
    <row r="138" spans="2:65" s="1" customFormat="1" ht="24.25" customHeight="1">
      <c r="B138" s="28"/>
      <c r="C138" s="135" t="s">
        <v>126</v>
      </c>
      <c r="D138" s="135" t="s">
        <v>128</v>
      </c>
      <c r="E138" s="136" t="s">
        <v>141</v>
      </c>
      <c r="F138" s="137" t="s">
        <v>142</v>
      </c>
      <c r="G138" s="138" t="s">
        <v>143</v>
      </c>
      <c r="H138" s="139">
        <v>12.9</v>
      </c>
      <c r="I138" s="140"/>
      <c r="J138" s="141">
        <f>ROUND(I138*H138,2)</f>
        <v>0</v>
      </c>
      <c r="K138" s="142"/>
      <c r="L138" s="28"/>
      <c r="M138" s="143" t="s">
        <v>1</v>
      </c>
      <c r="N138" s="144" t="s">
        <v>41</v>
      </c>
      <c r="P138" s="145">
        <f>O138*H138</f>
        <v>0</v>
      </c>
      <c r="Q138" s="145">
        <v>2.8E-3</v>
      </c>
      <c r="R138" s="145">
        <f>Q138*H138</f>
        <v>3.6119999999999999E-2</v>
      </c>
      <c r="S138" s="145">
        <v>0</v>
      </c>
      <c r="T138" s="146">
        <f>S138*H138</f>
        <v>0</v>
      </c>
      <c r="AR138" s="147" t="s">
        <v>132</v>
      </c>
      <c r="AT138" s="147" t="s">
        <v>128</v>
      </c>
      <c r="AU138" s="147" t="s">
        <v>133</v>
      </c>
      <c r="AY138" s="13" t="s">
        <v>125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3" t="s">
        <v>133</v>
      </c>
      <c r="BK138" s="148">
        <f>ROUND(I138*H138,2)</f>
        <v>0</v>
      </c>
      <c r="BL138" s="13" t="s">
        <v>132</v>
      </c>
      <c r="BM138" s="147" t="s">
        <v>144</v>
      </c>
    </row>
    <row r="139" spans="2:65" s="1" customFormat="1" ht="24.25" customHeight="1">
      <c r="B139" s="28"/>
      <c r="C139" s="135" t="s">
        <v>132</v>
      </c>
      <c r="D139" s="135" t="s">
        <v>128</v>
      </c>
      <c r="E139" s="136" t="s">
        <v>145</v>
      </c>
      <c r="F139" s="137" t="s">
        <v>146</v>
      </c>
      <c r="G139" s="138" t="s">
        <v>137</v>
      </c>
      <c r="H139" s="139">
        <v>22.8</v>
      </c>
      <c r="I139" s="140"/>
      <c r="J139" s="141">
        <f>ROUND(I139*H139,2)</f>
        <v>0</v>
      </c>
      <c r="K139" s="142"/>
      <c r="L139" s="28"/>
      <c r="M139" s="143" t="s">
        <v>1</v>
      </c>
      <c r="N139" s="144" t="s">
        <v>41</v>
      </c>
      <c r="P139" s="145">
        <f>O139*H139</f>
        <v>0</v>
      </c>
      <c r="Q139" s="145">
        <v>4.0000000000000002E-4</v>
      </c>
      <c r="R139" s="145">
        <f>Q139*H139</f>
        <v>9.1200000000000014E-3</v>
      </c>
      <c r="S139" s="145">
        <v>0</v>
      </c>
      <c r="T139" s="146">
        <f>S139*H139</f>
        <v>0</v>
      </c>
      <c r="AR139" s="147" t="s">
        <v>132</v>
      </c>
      <c r="AT139" s="147" t="s">
        <v>128</v>
      </c>
      <c r="AU139" s="147" t="s">
        <v>133</v>
      </c>
      <c r="AY139" s="13" t="s">
        <v>125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3" t="s">
        <v>133</v>
      </c>
      <c r="BK139" s="148">
        <f>ROUND(I139*H139,2)</f>
        <v>0</v>
      </c>
      <c r="BL139" s="13" t="s">
        <v>132</v>
      </c>
      <c r="BM139" s="147" t="s">
        <v>147</v>
      </c>
    </row>
    <row r="140" spans="2:65" s="1" customFormat="1" ht="24.25" customHeight="1">
      <c r="B140" s="28"/>
      <c r="C140" s="135" t="s">
        <v>148</v>
      </c>
      <c r="D140" s="135" t="s">
        <v>128</v>
      </c>
      <c r="E140" s="136" t="s">
        <v>149</v>
      </c>
      <c r="F140" s="137" t="s">
        <v>150</v>
      </c>
      <c r="G140" s="138" t="s">
        <v>137</v>
      </c>
      <c r="H140" s="139">
        <v>22.8</v>
      </c>
      <c r="I140" s="140"/>
      <c r="J140" s="141">
        <f>ROUND(I140*H140,2)</f>
        <v>0</v>
      </c>
      <c r="K140" s="142"/>
      <c r="L140" s="28"/>
      <c r="M140" s="143" t="s">
        <v>1</v>
      </c>
      <c r="N140" s="144" t="s">
        <v>41</v>
      </c>
      <c r="P140" s="145">
        <f>O140*H140</f>
        <v>0</v>
      </c>
      <c r="Q140" s="145">
        <v>4.9350000000000002E-3</v>
      </c>
      <c r="R140" s="145">
        <f>Q140*H140</f>
        <v>0.11251800000000001</v>
      </c>
      <c r="S140" s="145">
        <v>0</v>
      </c>
      <c r="T140" s="146">
        <f>S140*H140</f>
        <v>0</v>
      </c>
      <c r="AR140" s="147" t="s">
        <v>132</v>
      </c>
      <c r="AT140" s="147" t="s">
        <v>128</v>
      </c>
      <c r="AU140" s="147" t="s">
        <v>133</v>
      </c>
      <c r="AY140" s="13" t="s">
        <v>125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3" t="s">
        <v>133</v>
      </c>
      <c r="BK140" s="148">
        <f>ROUND(I140*H140,2)</f>
        <v>0</v>
      </c>
      <c r="BL140" s="13" t="s">
        <v>132</v>
      </c>
      <c r="BM140" s="147" t="s">
        <v>151</v>
      </c>
    </row>
    <row r="141" spans="2:65" s="1" customFormat="1" ht="16.5" customHeight="1">
      <c r="B141" s="28"/>
      <c r="C141" s="135" t="s">
        <v>139</v>
      </c>
      <c r="D141" s="135" t="s">
        <v>128</v>
      </c>
      <c r="E141" s="136" t="s">
        <v>152</v>
      </c>
      <c r="F141" s="137" t="s">
        <v>153</v>
      </c>
      <c r="G141" s="138" t="s">
        <v>137</v>
      </c>
      <c r="H141" s="139">
        <v>22.8</v>
      </c>
      <c r="I141" s="140"/>
      <c r="J141" s="141">
        <f>ROUND(I141*H141,2)</f>
        <v>0</v>
      </c>
      <c r="K141" s="142"/>
      <c r="L141" s="28"/>
      <c r="M141" s="143" t="s">
        <v>1</v>
      </c>
      <c r="N141" s="144" t="s">
        <v>41</v>
      </c>
      <c r="P141" s="145">
        <f>O141*H141</f>
        <v>0</v>
      </c>
      <c r="Q141" s="145">
        <v>1.3390000000000001E-2</v>
      </c>
      <c r="R141" s="145">
        <f>Q141*H141</f>
        <v>0.30529200000000001</v>
      </c>
      <c r="S141" s="145">
        <v>0</v>
      </c>
      <c r="T141" s="146">
        <f>S141*H141</f>
        <v>0</v>
      </c>
      <c r="AR141" s="147" t="s">
        <v>132</v>
      </c>
      <c r="AT141" s="147" t="s">
        <v>128</v>
      </c>
      <c r="AU141" s="147" t="s">
        <v>133</v>
      </c>
      <c r="AY141" s="13" t="s">
        <v>125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3" t="s">
        <v>133</v>
      </c>
      <c r="BK141" s="148">
        <f>ROUND(I141*H141,2)</f>
        <v>0</v>
      </c>
      <c r="BL141" s="13" t="s">
        <v>132</v>
      </c>
      <c r="BM141" s="147" t="s">
        <v>154</v>
      </c>
    </row>
    <row r="142" spans="2:65" s="11" customFormat="1" ht="22.75" customHeight="1">
      <c r="B142" s="123"/>
      <c r="D142" s="124" t="s">
        <v>74</v>
      </c>
      <c r="E142" s="133" t="s">
        <v>155</v>
      </c>
      <c r="F142" s="133" t="s">
        <v>156</v>
      </c>
      <c r="I142" s="126"/>
      <c r="J142" s="134">
        <f>BK142</f>
        <v>0</v>
      </c>
      <c r="L142" s="123"/>
      <c r="M142" s="128"/>
      <c r="P142" s="129">
        <f>SUM(P143:P152)</f>
        <v>0</v>
      </c>
      <c r="R142" s="129">
        <f>SUM(R143:R152)</f>
        <v>1.2118E-2</v>
      </c>
      <c r="T142" s="130">
        <f>SUM(T143:T152)</f>
        <v>1.7330700000000001</v>
      </c>
      <c r="AR142" s="124" t="s">
        <v>83</v>
      </c>
      <c r="AT142" s="131" t="s">
        <v>74</v>
      </c>
      <c r="AU142" s="131" t="s">
        <v>83</v>
      </c>
      <c r="AY142" s="124" t="s">
        <v>125</v>
      </c>
      <c r="BK142" s="132">
        <f>SUM(BK143:BK152)</f>
        <v>0</v>
      </c>
    </row>
    <row r="143" spans="2:65" s="1" customFormat="1" ht="24.25" customHeight="1">
      <c r="B143" s="28"/>
      <c r="C143" s="135" t="s">
        <v>157</v>
      </c>
      <c r="D143" s="135" t="s">
        <v>128</v>
      </c>
      <c r="E143" s="136" t="s">
        <v>158</v>
      </c>
      <c r="F143" s="137" t="s">
        <v>159</v>
      </c>
      <c r="G143" s="138" t="s">
        <v>137</v>
      </c>
      <c r="H143" s="139">
        <v>7.6</v>
      </c>
      <c r="I143" s="140"/>
      <c r="J143" s="141">
        <f t="shared" ref="J143:J152" si="0">ROUND(I143*H143,2)</f>
        <v>0</v>
      </c>
      <c r="K143" s="142"/>
      <c r="L143" s="28"/>
      <c r="M143" s="143" t="s">
        <v>1</v>
      </c>
      <c r="N143" s="144" t="s">
        <v>41</v>
      </c>
      <c r="P143" s="145">
        <f t="shared" ref="P143:P152" si="1">O143*H143</f>
        <v>0</v>
      </c>
      <c r="Q143" s="145">
        <v>1.5299999999999999E-3</v>
      </c>
      <c r="R143" s="145">
        <f t="shared" ref="R143:R152" si="2">Q143*H143</f>
        <v>1.1627999999999999E-2</v>
      </c>
      <c r="S143" s="145">
        <v>0</v>
      </c>
      <c r="T143" s="146">
        <f t="shared" ref="T143:T152" si="3">S143*H143</f>
        <v>0</v>
      </c>
      <c r="AR143" s="147" t="s">
        <v>132</v>
      </c>
      <c r="AT143" s="147" t="s">
        <v>128</v>
      </c>
      <c r="AU143" s="147" t="s">
        <v>133</v>
      </c>
      <c r="AY143" s="13" t="s">
        <v>125</v>
      </c>
      <c r="BE143" s="148">
        <f t="shared" ref="BE143:BE152" si="4">IF(N143="základná",J143,0)</f>
        <v>0</v>
      </c>
      <c r="BF143" s="148">
        <f t="shared" ref="BF143:BF152" si="5">IF(N143="znížená",J143,0)</f>
        <v>0</v>
      </c>
      <c r="BG143" s="148">
        <f t="shared" ref="BG143:BG152" si="6">IF(N143="zákl. prenesená",J143,0)</f>
        <v>0</v>
      </c>
      <c r="BH143" s="148">
        <f t="shared" ref="BH143:BH152" si="7">IF(N143="zníž. prenesená",J143,0)</f>
        <v>0</v>
      </c>
      <c r="BI143" s="148">
        <f t="shared" ref="BI143:BI152" si="8">IF(N143="nulová",J143,0)</f>
        <v>0</v>
      </c>
      <c r="BJ143" s="13" t="s">
        <v>133</v>
      </c>
      <c r="BK143" s="148">
        <f t="shared" ref="BK143:BK152" si="9">ROUND(I143*H143,2)</f>
        <v>0</v>
      </c>
      <c r="BL143" s="13" t="s">
        <v>132</v>
      </c>
      <c r="BM143" s="147" t="s">
        <v>160</v>
      </c>
    </row>
    <row r="144" spans="2:65" s="1" customFormat="1" ht="16.5" customHeight="1">
      <c r="B144" s="28"/>
      <c r="C144" s="135" t="s">
        <v>161</v>
      </c>
      <c r="D144" s="135" t="s">
        <v>128</v>
      </c>
      <c r="E144" s="136" t="s">
        <v>162</v>
      </c>
      <c r="F144" s="137" t="s">
        <v>163</v>
      </c>
      <c r="G144" s="138" t="s">
        <v>137</v>
      </c>
      <c r="H144" s="139">
        <v>10</v>
      </c>
      <c r="I144" s="140"/>
      <c r="J144" s="141">
        <f t="shared" si="0"/>
        <v>0</v>
      </c>
      <c r="K144" s="142"/>
      <c r="L144" s="28"/>
      <c r="M144" s="143" t="s">
        <v>1</v>
      </c>
      <c r="N144" s="144" t="s">
        <v>41</v>
      </c>
      <c r="P144" s="145">
        <f t="shared" si="1"/>
        <v>0</v>
      </c>
      <c r="Q144" s="145">
        <v>4.8999999999999998E-5</v>
      </c>
      <c r="R144" s="145">
        <f t="shared" si="2"/>
        <v>4.8999999999999998E-4</v>
      </c>
      <c r="S144" s="145">
        <v>0</v>
      </c>
      <c r="T144" s="146">
        <f t="shared" si="3"/>
        <v>0</v>
      </c>
      <c r="AR144" s="147" t="s">
        <v>132</v>
      </c>
      <c r="AT144" s="147" t="s">
        <v>128</v>
      </c>
      <c r="AU144" s="147" t="s">
        <v>133</v>
      </c>
      <c r="AY144" s="13" t="s">
        <v>125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133</v>
      </c>
      <c r="BK144" s="148">
        <f t="shared" si="9"/>
        <v>0</v>
      </c>
      <c r="BL144" s="13" t="s">
        <v>132</v>
      </c>
      <c r="BM144" s="147" t="s">
        <v>164</v>
      </c>
    </row>
    <row r="145" spans="2:65" s="1" customFormat="1" ht="37.75" customHeight="1">
      <c r="B145" s="28"/>
      <c r="C145" s="135" t="s">
        <v>155</v>
      </c>
      <c r="D145" s="135" t="s">
        <v>128</v>
      </c>
      <c r="E145" s="136" t="s">
        <v>165</v>
      </c>
      <c r="F145" s="137" t="s">
        <v>166</v>
      </c>
      <c r="G145" s="138" t="s">
        <v>137</v>
      </c>
      <c r="H145" s="139">
        <v>11.4</v>
      </c>
      <c r="I145" s="140"/>
      <c r="J145" s="141">
        <f t="shared" si="0"/>
        <v>0</v>
      </c>
      <c r="K145" s="142"/>
      <c r="L145" s="28"/>
      <c r="M145" s="143" t="s">
        <v>1</v>
      </c>
      <c r="N145" s="144" t="s">
        <v>41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0.13100000000000001</v>
      </c>
      <c r="T145" s="146">
        <f t="shared" si="3"/>
        <v>1.4934000000000001</v>
      </c>
      <c r="AR145" s="147" t="s">
        <v>132</v>
      </c>
      <c r="AT145" s="147" t="s">
        <v>128</v>
      </c>
      <c r="AU145" s="147" t="s">
        <v>133</v>
      </c>
      <c r="AY145" s="13" t="s">
        <v>125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133</v>
      </c>
      <c r="BK145" s="148">
        <f t="shared" si="9"/>
        <v>0</v>
      </c>
      <c r="BL145" s="13" t="s">
        <v>132</v>
      </c>
      <c r="BM145" s="147" t="s">
        <v>167</v>
      </c>
    </row>
    <row r="146" spans="2:65" s="1" customFormat="1" ht="24.25" customHeight="1">
      <c r="B146" s="28"/>
      <c r="C146" s="135" t="s">
        <v>168</v>
      </c>
      <c r="D146" s="135" t="s">
        <v>128</v>
      </c>
      <c r="E146" s="136" t="s">
        <v>169</v>
      </c>
      <c r="F146" s="137" t="s">
        <v>170</v>
      </c>
      <c r="G146" s="138" t="s">
        <v>131</v>
      </c>
      <c r="H146" s="139">
        <v>1</v>
      </c>
      <c r="I146" s="140"/>
      <c r="J146" s="141">
        <f t="shared" si="0"/>
        <v>0</v>
      </c>
      <c r="K146" s="142"/>
      <c r="L146" s="28"/>
      <c r="M146" s="143" t="s">
        <v>1</v>
      </c>
      <c r="N146" s="144" t="s">
        <v>41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2.4E-2</v>
      </c>
      <c r="T146" s="146">
        <f t="shared" si="3"/>
        <v>2.4E-2</v>
      </c>
      <c r="AR146" s="147" t="s">
        <v>132</v>
      </c>
      <c r="AT146" s="147" t="s">
        <v>128</v>
      </c>
      <c r="AU146" s="147" t="s">
        <v>133</v>
      </c>
      <c r="AY146" s="13" t="s">
        <v>125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133</v>
      </c>
      <c r="BK146" s="148">
        <f t="shared" si="9"/>
        <v>0</v>
      </c>
      <c r="BL146" s="13" t="s">
        <v>132</v>
      </c>
      <c r="BM146" s="147" t="s">
        <v>171</v>
      </c>
    </row>
    <row r="147" spans="2:65" s="1" customFormat="1" ht="24.25" customHeight="1">
      <c r="B147" s="28"/>
      <c r="C147" s="135" t="s">
        <v>172</v>
      </c>
      <c r="D147" s="135" t="s">
        <v>128</v>
      </c>
      <c r="E147" s="136" t="s">
        <v>173</v>
      </c>
      <c r="F147" s="137" t="s">
        <v>174</v>
      </c>
      <c r="G147" s="138" t="s">
        <v>137</v>
      </c>
      <c r="H147" s="139">
        <v>1.47</v>
      </c>
      <c r="I147" s="140"/>
      <c r="J147" s="141">
        <f t="shared" si="0"/>
        <v>0</v>
      </c>
      <c r="K147" s="142"/>
      <c r="L147" s="28"/>
      <c r="M147" s="143" t="s">
        <v>1</v>
      </c>
      <c r="N147" s="144" t="s">
        <v>41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7.5999999999999998E-2</v>
      </c>
      <c r="T147" s="146">
        <f t="shared" si="3"/>
        <v>0.11172</v>
      </c>
      <c r="AR147" s="147" t="s">
        <v>132</v>
      </c>
      <c r="AT147" s="147" t="s">
        <v>128</v>
      </c>
      <c r="AU147" s="147" t="s">
        <v>133</v>
      </c>
      <c r="AY147" s="13" t="s">
        <v>125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133</v>
      </c>
      <c r="BK147" s="148">
        <f t="shared" si="9"/>
        <v>0</v>
      </c>
      <c r="BL147" s="13" t="s">
        <v>132</v>
      </c>
      <c r="BM147" s="147" t="s">
        <v>175</v>
      </c>
    </row>
    <row r="148" spans="2:65" s="1" customFormat="1" ht="24.25" customHeight="1">
      <c r="B148" s="28"/>
      <c r="C148" s="135" t="s">
        <v>176</v>
      </c>
      <c r="D148" s="135" t="s">
        <v>128</v>
      </c>
      <c r="E148" s="136" t="s">
        <v>177</v>
      </c>
      <c r="F148" s="137" t="s">
        <v>178</v>
      </c>
      <c r="G148" s="138" t="s">
        <v>137</v>
      </c>
      <c r="H148" s="139">
        <v>0.63</v>
      </c>
      <c r="I148" s="140"/>
      <c r="J148" s="141">
        <f t="shared" si="0"/>
        <v>0</v>
      </c>
      <c r="K148" s="142"/>
      <c r="L148" s="28"/>
      <c r="M148" s="143" t="s">
        <v>1</v>
      </c>
      <c r="N148" s="144" t="s">
        <v>41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0.16500000000000001</v>
      </c>
      <c r="T148" s="146">
        <f t="shared" si="3"/>
        <v>0.10395</v>
      </c>
      <c r="AR148" s="147" t="s">
        <v>132</v>
      </c>
      <c r="AT148" s="147" t="s">
        <v>128</v>
      </c>
      <c r="AU148" s="147" t="s">
        <v>133</v>
      </c>
      <c r="AY148" s="13" t="s">
        <v>125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133</v>
      </c>
      <c r="BK148" s="148">
        <f t="shared" si="9"/>
        <v>0</v>
      </c>
      <c r="BL148" s="13" t="s">
        <v>132</v>
      </c>
      <c r="BM148" s="147" t="s">
        <v>179</v>
      </c>
    </row>
    <row r="149" spans="2:65" s="1" customFormat="1" ht="24.25" customHeight="1">
      <c r="B149" s="28"/>
      <c r="C149" s="135" t="s">
        <v>180</v>
      </c>
      <c r="D149" s="135" t="s">
        <v>128</v>
      </c>
      <c r="E149" s="136" t="s">
        <v>181</v>
      </c>
      <c r="F149" s="137" t="s">
        <v>182</v>
      </c>
      <c r="G149" s="138" t="s">
        <v>183</v>
      </c>
      <c r="H149" s="139">
        <v>1.7330000000000001</v>
      </c>
      <c r="I149" s="140"/>
      <c r="J149" s="141">
        <f t="shared" si="0"/>
        <v>0</v>
      </c>
      <c r="K149" s="142"/>
      <c r="L149" s="28"/>
      <c r="M149" s="143" t="s">
        <v>1</v>
      </c>
      <c r="N149" s="144" t="s">
        <v>41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132</v>
      </c>
      <c r="AT149" s="147" t="s">
        <v>128</v>
      </c>
      <c r="AU149" s="147" t="s">
        <v>133</v>
      </c>
      <c r="AY149" s="13" t="s">
        <v>125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133</v>
      </c>
      <c r="BK149" s="148">
        <f t="shared" si="9"/>
        <v>0</v>
      </c>
      <c r="BL149" s="13" t="s">
        <v>132</v>
      </c>
      <c r="BM149" s="147" t="s">
        <v>184</v>
      </c>
    </row>
    <row r="150" spans="2:65" s="1" customFormat="1" ht="21.75" customHeight="1">
      <c r="B150" s="28"/>
      <c r="C150" s="135" t="s">
        <v>185</v>
      </c>
      <c r="D150" s="135" t="s">
        <v>128</v>
      </c>
      <c r="E150" s="136" t="s">
        <v>186</v>
      </c>
      <c r="F150" s="137" t="s">
        <v>187</v>
      </c>
      <c r="G150" s="138" t="s">
        <v>183</v>
      </c>
      <c r="H150" s="139">
        <v>1.7330000000000001</v>
      </c>
      <c r="I150" s="140"/>
      <c r="J150" s="141">
        <f t="shared" si="0"/>
        <v>0</v>
      </c>
      <c r="K150" s="142"/>
      <c r="L150" s="28"/>
      <c r="M150" s="143" t="s">
        <v>1</v>
      </c>
      <c r="N150" s="144" t="s">
        <v>41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132</v>
      </c>
      <c r="AT150" s="147" t="s">
        <v>128</v>
      </c>
      <c r="AU150" s="147" t="s">
        <v>133</v>
      </c>
      <c r="AY150" s="13" t="s">
        <v>125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133</v>
      </c>
      <c r="BK150" s="148">
        <f t="shared" si="9"/>
        <v>0</v>
      </c>
      <c r="BL150" s="13" t="s">
        <v>132</v>
      </c>
      <c r="BM150" s="147" t="s">
        <v>188</v>
      </c>
    </row>
    <row r="151" spans="2:65" s="1" customFormat="1" ht="24.25" customHeight="1">
      <c r="B151" s="28"/>
      <c r="C151" s="135" t="s">
        <v>189</v>
      </c>
      <c r="D151" s="135" t="s">
        <v>128</v>
      </c>
      <c r="E151" s="136" t="s">
        <v>190</v>
      </c>
      <c r="F151" s="137" t="s">
        <v>191</v>
      </c>
      <c r="G151" s="138" t="s">
        <v>183</v>
      </c>
      <c r="H151" s="139">
        <v>32.927</v>
      </c>
      <c r="I151" s="140"/>
      <c r="J151" s="141">
        <f t="shared" si="0"/>
        <v>0</v>
      </c>
      <c r="K151" s="142"/>
      <c r="L151" s="28"/>
      <c r="M151" s="143" t="s">
        <v>1</v>
      </c>
      <c r="N151" s="144" t="s">
        <v>41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132</v>
      </c>
      <c r="AT151" s="147" t="s">
        <v>128</v>
      </c>
      <c r="AU151" s="147" t="s">
        <v>133</v>
      </c>
      <c r="AY151" s="13" t="s">
        <v>125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133</v>
      </c>
      <c r="BK151" s="148">
        <f t="shared" si="9"/>
        <v>0</v>
      </c>
      <c r="BL151" s="13" t="s">
        <v>132</v>
      </c>
      <c r="BM151" s="147" t="s">
        <v>192</v>
      </c>
    </row>
    <row r="152" spans="2:65" s="1" customFormat="1" ht="24.25" customHeight="1">
      <c r="B152" s="28"/>
      <c r="C152" s="135" t="s">
        <v>193</v>
      </c>
      <c r="D152" s="135" t="s">
        <v>128</v>
      </c>
      <c r="E152" s="136" t="s">
        <v>194</v>
      </c>
      <c r="F152" s="137" t="s">
        <v>195</v>
      </c>
      <c r="G152" s="138" t="s">
        <v>183</v>
      </c>
      <c r="H152" s="139">
        <v>1.7330000000000001</v>
      </c>
      <c r="I152" s="140"/>
      <c r="J152" s="141">
        <f t="shared" si="0"/>
        <v>0</v>
      </c>
      <c r="K152" s="142"/>
      <c r="L152" s="28"/>
      <c r="M152" s="143" t="s">
        <v>1</v>
      </c>
      <c r="N152" s="144" t="s">
        <v>41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132</v>
      </c>
      <c r="AT152" s="147" t="s">
        <v>128</v>
      </c>
      <c r="AU152" s="147" t="s">
        <v>133</v>
      </c>
      <c r="AY152" s="13" t="s">
        <v>125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133</v>
      </c>
      <c r="BK152" s="148">
        <f t="shared" si="9"/>
        <v>0</v>
      </c>
      <c r="BL152" s="13" t="s">
        <v>132</v>
      </c>
      <c r="BM152" s="147" t="s">
        <v>196</v>
      </c>
    </row>
    <row r="153" spans="2:65" s="11" customFormat="1" ht="22.75" customHeight="1">
      <c r="B153" s="123"/>
      <c r="D153" s="124" t="s">
        <v>74</v>
      </c>
      <c r="E153" s="133" t="s">
        <v>197</v>
      </c>
      <c r="F153" s="133" t="s">
        <v>198</v>
      </c>
      <c r="I153" s="126"/>
      <c r="J153" s="134">
        <f>BK153</f>
        <v>0</v>
      </c>
      <c r="L153" s="123"/>
      <c r="M153" s="128"/>
      <c r="P153" s="129">
        <f>P154</f>
        <v>0</v>
      </c>
      <c r="R153" s="129">
        <f>R154</f>
        <v>0</v>
      </c>
      <c r="T153" s="130">
        <f>T154</f>
        <v>0</v>
      </c>
      <c r="AR153" s="124" t="s">
        <v>83</v>
      </c>
      <c r="AT153" s="131" t="s">
        <v>74</v>
      </c>
      <c r="AU153" s="131" t="s">
        <v>83</v>
      </c>
      <c r="AY153" s="124" t="s">
        <v>125</v>
      </c>
      <c r="BK153" s="132">
        <f>BK154</f>
        <v>0</v>
      </c>
    </row>
    <row r="154" spans="2:65" s="1" customFormat="1" ht="24.25" customHeight="1">
      <c r="B154" s="28"/>
      <c r="C154" s="135" t="s">
        <v>199</v>
      </c>
      <c r="D154" s="135" t="s">
        <v>128</v>
      </c>
      <c r="E154" s="136" t="s">
        <v>200</v>
      </c>
      <c r="F154" s="137" t="s">
        <v>201</v>
      </c>
      <c r="G154" s="138" t="s">
        <v>183</v>
      </c>
      <c r="H154" s="139">
        <v>1.5680000000000001</v>
      </c>
      <c r="I154" s="140"/>
      <c r="J154" s="141">
        <f>ROUND(I154*H154,2)</f>
        <v>0</v>
      </c>
      <c r="K154" s="142"/>
      <c r="L154" s="28"/>
      <c r="M154" s="143" t="s">
        <v>1</v>
      </c>
      <c r="N154" s="144" t="s">
        <v>41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132</v>
      </c>
      <c r="AT154" s="147" t="s">
        <v>128</v>
      </c>
      <c r="AU154" s="147" t="s">
        <v>133</v>
      </c>
      <c r="AY154" s="13" t="s">
        <v>125</v>
      </c>
      <c r="BE154" s="148">
        <f>IF(N154="základná",J154,0)</f>
        <v>0</v>
      </c>
      <c r="BF154" s="148">
        <f>IF(N154="znížená",J154,0)</f>
        <v>0</v>
      </c>
      <c r="BG154" s="148">
        <f>IF(N154="zákl. prenesená",J154,0)</f>
        <v>0</v>
      </c>
      <c r="BH154" s="148">
        <f>IF(N154="zníž. prenesená",J154,0)</f>
        <v>0</v>
      </c>
      <c r="BI154" s="148">
        <f>IF(N154="nulová",J154,0)</f>
        <v>0</v>
      </c>
      <c r="BJ154" s="13" t="s">
        <v>133</v>
      </c>
      <c r="BK154" s="148">
        <f>ROUND(I154*H154,2)</f>
        <v>0</v>
      </c>
      <c r="BL154" s="13" t="s">
        <v>132</v>
      </c>
      <c r="BM154" s="147" t="s">
        <v>202</v>
      </c>
    </row>
    <row r="155" spans="2:65" s="11" customFormat="1" ht="26" customHeight="1">
      <c r="B155" s="123"/>
      <c r="D155" s="124" t="s">
        <v>74</v>
      </c>
      <c r="E155" s="125" t="s">
        <v>203</v>
      </c>
      <c r="F155" s="125" t="s">
        <v>204</v>
      </c>
      <c r="I155" s="126"/>
      <c r="J155" s="127">
        <f>BK155</f>
        <v>0</v>
      </c>
      <c r="L155" s="123"/>
      <c r="M155" s="128"/>
      <c r="P155" s="129">
        <f>P156+P165+P168+P171+P175+P181+P185</f>
        <v>0</v>
      </c>
      <c r="R155" s="129">
        <f>R156+R165+R168+R171+R175+R181+R185</f>
        <v>0.29772778</v>
      </c>
      <c r="T155" s="130">
        <f>T156+T165+T168+T171+T175+T181+T185</f>
        <v>0</v>
      </c>
      <c r="AR155" s="124" t="s">
        <v>133</v>
      </c>
      <c r="AT155" s="131" t="s">
        <v>74</v>
      </c>
      <c r="AU155" s="131" t="s">
        <v>75</v>
      </c>
      <c r="AY155" s="124" t="s">
        <v>125</v>
      </c>
      <c r="BK155" s="132">
        <f>BK156+BK165+BK168+BK171+BK175+BK181+BK185</f>
        <v>0</v>
      </c>
    </row>
    <row r="156" spans="2:65" s="11" customFormat="1" ht="22.75" customHeight="1">
      <c r="B156" s="123"/>
      <c r="D156" s="124" t="s">
        <v>74</v>
      </c>
      <c r="E156" s="133" t="s">
        <v>205</v>
      </c>
      <c r="F156" s="133" t="s">
        <v>206</v>
      </c>
      <c r="I156" s="126"/>
      <c r="J156" s="134">
        <f>BK156</f>
        <v>0</v>
      </c>
      <c r="L156" s="123"/>
      <c r="M156" s="128"/>
      <c r="P156" s="129">
        <f>SUM(P157:P164)</f>
        <v>0</v>
      </c>
      <c r="R156" s="129">
        <f>SUM(R157:R164)</f>
        <v>0</v>
      </c>
      <c r="T156" s="130">
        <f>SUM(T157:T164)</f>
        <v>0</v>
      </c>
      <c r="AR156" s="124" t="s">
        <v>83</v>
      </c>
      <c r="AT156" s="131" t="s">
        <v>74</v>
      </c>
      <c r="AU156" s="131" t="s">
        <v>83</v>
      </c>
      <c r="AY156" s="124" t="s">
        <v>125</v>
      </c>
      <c r="BK156" s="132">
        <f>SUM(BK157:BK164)</f>
        <v>0</v>
      </c>
    </row>
    <row r="157" spans="2:65" s="1" customFormat="1" ht="24.25" customHeight="1">
      <c r="B157" s="28"/>
      <c r="C157" s="135" t="s">
        <v>207</v>
      </c>
      <c r="D157" s="135" t="s">
        <v>128</v>
      </c>
      <c r="E157" s="136" t="s">
        <v>208</v>
      </c>
      <c r="F157" s="137" t="s">
        <v>209</v>
      </c>
      <c r="G157" s="138" t="s">
        <v>137</v>
      </c>
      <c r="H157" s="139">
        <v>635</v>
      </c>
      <c r="I157" s="140"/>
      <c r="J157" s="141">
        <f t="shared" ref="J157:J164" si="10">ROUND(I157*H157,2)</f>
        <v>0</v>
      </c>
      <c r="K157" s="142"/>
      <c r="L157" s="28"/>
      <c r="M157" s="143" t="s">
        <v>1</v>
      </c>
      <c r="N157" s="144" t="s">
        <v>41</v>
      </c>
      <c r="P157" s="145">
        <f t="shared" ref="P157:P164" si="11">O157*H157</f>
        <v>0</v>
      </c>
      <c r="Q157" s="145">
        <v>0</v>
      </c>
      <c r="R157" s="145">
        <f t="shared" ref="R157:R164" si="12">Q157*H157</f>
        <v>0</v>
      </c>
      <c r="S157" s="145">
        <v>0</v>
      </c>
      <c r="T157" s="146">
        <f t="shared" ref="T157:T164" si="13">S157*H157</f>
        <v>0</v>
      </c>
      <c r="AR157" s="147" t="s">
        <v>132</v>
      </c>
      <c r="AT157" s="147" t="s">
        <v>128</v>
      </c>
      <c r="AU157" s="147" t="s">
        <v>133</v>
      </c>
      <c r="AY157" s="13" t="s">
        <v>125</v>
      </c>
      <c r="BE157" s="148">
        <f t="shared" ref="BE157:BE164" si="14">IF(N157="základná",J157,0)</f>
        <v>0</v>
      </c>
      <c r="BF157" s="148">
        <f t="shared" ref="BF157:BF164" si="15">IF(N157="znížená",J157,0)</f>
        <v>0</v>
      </c>
      <c r="BG157" s="148">
        <f t="shared" ref="BG157:BG164" si="16">IF(N157="zákl. prenesená",J157,0)</f>
        <v>0</v>
      </c>
      <c r="BH157" s="148">
        <f t="shared" ref="BH157:BH164" si="17">IF(N157="zníž. prenesená",J157,0)</f>
        <v>0</v>
      </c>
      <c r="BI157" s="148">
        <f t="shared" ref="BI157:BI164" si="18">IF(N157="nulová",J157,0)</f>
        <v>0</v>
      </c>
      <c r="BJ157" s="13" t="s">
        <v>133</v>
      </c>
      <c r="BK157" s="148">
        <f t="shared" ref="BK157:BK164" si="19">ROUND(I157*H157,2)</f>
        <v>0</v>
      </c>
      <c r="BL157" s="13" t="s">
        <v>132</v>
      </c>
      <c r="BM157" s="147" t="s">
        <v>133</v>
      </c>
    </row>
    <row r="158" spans="2:65" s="1" customFormat="1" ht="16.5" customHeight="1">
      <c r="B158" s="28"/>
      <c r="C158" s="135" t="s">
        <v>210</v>
      </c>
      <c r="D158" s="135" t="s">
        <v>128</v>
      </c>
      <c r="E158" s="136" t="s">
        <v>211</v>
      </c>
      <c r="F158" s="137" t="s">
        <v>212</v>
      </c>
      <c r="G158" s="138" t="s">
        <v>137</v>
      </c>
      <c r="H158" s="139">
        <v>680</v>
      </c>
      <c r="I158" s="140"/>
      <c r="J158" s="141">
        <f t="shared" si="10"/>
        <v>0</v>
      </c>
      <c r="K158" s="142"/>
      <c r="L158" s="28"/>
      <c r="M158" s="143" t="s">
        <v>1</v>
      </c>
      <c r="N158" s="144" t="s">
        <v>41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132</v>
      </c>
      <c r="AT158" s="147" t="s">
        <v>128</v>
      </c>
      <c r="AU158" s="147" t="s">
        <v>133</v>
      </c>
      <c r="AY158" s="13" t="s">
        <v>125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133</v>
      </c>
      <c r="BK158" s="148">
        <f t="shared" si="19"/>
        <v>0</v>
      </c>
      <c r="BL158" s="13" t="s">
        <v>132</v>
      </c>
      <c r="BM158" s="147" t="s">
        <v>132</v>
      </c>
    </row>
    <row r="159" spans="2:65" s="1" customFormat="1" ht="24.25" customHeight="1">
      <c r="B159" s="28"/>
      <c r="C159" s="135" t="s">
        <v>213</v>
      </c>
      <c r="D159" s="135" t="s">
        <v>128</v>
      </c>
      <c r="E159" s="136" t="s">
        <v>214</v>
      </c>
      <c r="F159" s="137" t="s">
        <v>215</v>
      </c>
      <c r="G159" s="138" t="s">
        <v>137</v>
      </c>
      <c r="H159" s="139">
        <v>635</v>
      </c>
      <c r="I159" s="140"/>
      <c r="J159" s="141">
        <f t="shared" si="10"/>
        <v>0</v>
      </c>
      <c r="K159" s="142"/>
      <c r="L159" s="28"/>
      <c r="M159" s="143" t="s">
        <v>1</v>
      </c>
      <c r="N159" s="144" t="s">
        <v>41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132</v>
      </c>
      <c r="AT159" s="147" t="s">
        <v>128</v>
      </c>
      <c r="AU159" s="147" t="s">
        <v>133</v>
      </c>
      <c r="AY159" s="13" t="s">
        <v>125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133</v>
      </c>
      <c r="BK159" s="148">
        <f t="shared" si="19"/>
        <v>0</v>
      </c>
      <c r="BL159" s="13" t="s">
        <v>132</v>
      </c>
      <c r="BM159" s="147" t="s">
        <v>139</v>
      </c>
    </row>
    <row r="160" spans="2:65" s="1" customFormat="1" ht="16.5" customHeight="1">
      <c r="B160" s="28"/>
      <c r="C160" s="135" t="s">
        <v>216</v>
      </c>
      <c r="D160" s="135" t="s">
        <v>128</v>
      </c>
      <c r="E160" s="136" t="s">
        <v>217</v>
      </c>
      <c r="F160" s="137" t="s">
        <v>218</v>
      </c>
      <c r="G160" s="138" t="s">
        <v>137</v>
      </c>
      <c r="H160" s="139">
        <v>635</v>
      </c>
      <c r="I160" s="140"/>
      <c r="J160" s="141">
        <f t="shared" si="10"/>
        <v>0</v>
      </c>
      <c r="K160" s="142"/>
      <c r="L160" s="28"/>
      <c r="M160" s="143" t="s">
        <v>1</v>
      </c>
      <c r="N160" s="144" t="s">
        <v>41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132</v>
      </c>
      <c r="AT160" s="147" t="s">
        <v>128</v>
      </c>
      <c r="AU160" s="147" t="s">
        <v>133</v>
      </c>
      <c r="AY160" s="13" t="s">
        <v>125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133</v>
      </c>
      <c r="BK160" s="148">
        <f t="shared" si="19"/>
        <v>0</v>
      </c>
      <c r="BL160" s="13" t="s">
        <v>132</v>
      </c>
      <c r="BM160" s="147" t="s">
        <v>161</v>
      </c>
    </row>
    <row r="161" spans="2:65" s="1" customFormat="1" ht="16.5" customHeight="1">
      <c r="B161" s="28"/>
      <c r="C161" s="135" t="s">
        <v>219</v>
      </c>
      <c r="D161" s="135" t="s">
        <v>128</v>
      </c>
      <c r="E161" s="136" t="s">
        <v>220</v>
      </c>
      <c r="F161" s="137" t="s">
        <v>221</v>
      </c>
      <c r="G161" s="138" t="s">
        <v>137</v>
      </c>
      <c r="H161" s="139">
        <v>646</v>
      </c>
      <c r="I161" s="140"/>
      <c r="J161" s="141">
        <f t="shared" si="10"/>
        <v>0</v>
      </c>
      <c r="K161" s="142"/>
      <c r="L161" s="28"/>
      <c r="M161" s="143" t="s">
        <v>1</v>
      </c>
      <c r="N161" s="144" t="s">
        <v>41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132</v>
      </c>
      <c r="AT161" s="147" t="s">
        <v>128</v>
      </c>
      <c r="AU161" s="147" t="s">
        <v>133</v>
      </c>
      <c r="AY161" s="13" t="s">
        <v>125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3" t="s">
        <v>133</v>
      </c>
      <c r="BK161" s="148">
        <f t="shared" si="19"/>
        <v>0</v>
      </c>
      <c r="BL161" s="13" t="s">
        <v>132</v>
      </c>
      <c r="BM161" s="147" t="s">
        <v>168</v>
      </c>
    </row>
    <row r="162" spans="2:65" s="1" customFormat="1" ht="16.5" customHeight="1">
      <c r="B162" s="28"/>
      <c r="C162" s="135" t="s">
        <v>7</v>
      </c>
      <c r="D162" s="135" t="s">
        <v>128</v>
      </c>
      <c r="E162" s="136" t="s">
        <v>222</v>
      </c>
      <c r="F162" s="137" t="s">
        <v>223</v>
      </c>
      <c r="G162" s="138" t="s">
        <v>143</v>
      </c>
      <c r="H162" s="139">
        <v>310</v>
      </c>
      <c r="I162" s="140"/>
      <c r="J162" s="141">
        <f t="shared" si="10"/>
        <v>0</v>
      </c>
      <c r="K162" s="142"/>
      <c r="L162" s="28"/>
      <c r="M162" s="143" t="s">
        <v>1</v>
      </c>
      <c r="N162" s="144" t="s">
        <v>41</v>
      </c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132</v>
      </c>
      <c r="AT162" s="147" t="s">
        <v>128</v>
      </c>
      <c r="AU162" s="147" t="s">
        <v>133</v>
      </c>
      <c r="AY162" s="13" t="s">
        <v>125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3" t="s">
        <v>133</v>
      </c>
      <c r="BK162" s="148">
        <f t="shared" si="19"/>
        <v>0</v>
      </c>
      <c r="BL162" s="13" t="s">
        <v>132</v>
      </c>
      <c r="BM162" s="147" t="s">
        <v>176</v>
      </c>
    </row>
    <row r="163" spans="2:65" s="1" customFormat="1" ht="16.5" customHeight="1">
      <c r="B163" s="28"/>
      <c r="C163" s="135" t="s">
        <v>224</v>
      </c>
      <c r="D163" s="135" t="s">
        <v>128</v>
      </c>
      <c r="E163" s="136" t="s">
        <v>225</v>
      </c>
      <c r="F163" s="137" t="s">
        <v>226</v>
      </c>
      <c r="G163" s="138" t="s">
        <v>143</v>
      </c>
      <c r="H163" s="139">
        <v>117</v>
      </c>
      <c r="I163" s="140"/>
      <c r="J163" s="141">
        <f t="shared" si="10"/>
        <v>0</v>
      </c>
      <c r="K163" s="142"/>
      <c r="L163" s="28"/>
      <c r="M163" s="143" t="s">
        <v>1</v>
      </c>
      <c r="N163" s="144" t="s">
        <v>41</v>
      </c>
      <c r="P163" s="145">
        <f t="shared" si="11"/>
        <v>0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132</v>
      </c>
      <c r="AT163" s="147" t="s">
        <v>128</v>
      </c>
      <c r="AU163" s="147" t="s">
        <v>133</v>
      </c>
      <c r="AY163" s="13" t="s">
        <v>125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3" t="s">
        <v>133</v>
      </c>
      <c r="BK163" s="148">
        <f t="shared" si="19"/>
        <v>0</v>
      </c>
      <c r="BL163" s="13" t="s">
        <v>132</v>
      </c>
      <c r="BM163" s="147" t="s">
        <v>185</v>
      </c>
    </row>
    <row r="164" spans="2:65" s="1" customFormat="1" ht="16.5" customHeight="1">
      <c r="B164" s="28"/>
      <c r="C164" s="135" t="s">
        <v>227</v>
      </c>
      <c r="D164" s="135" t="s">
        <v>128</v>
      </c>
      <c r="E164" s="136" t="s">
        <v>228</v>
      </c>
      <c r="F164" s="137" t="s">
        <v>229</v>
      </c>
      <c r="G164" s="138" t="s">
        <v>230</v>
      </c>
      <c r="H164" s="139">
        <v>1</v>
      </c>
      <c r="I164" s="140"/>
      <c r="J164" s="141">
        <f t="shared" si="10"/>
        <v>0</v>
      </c>
      <c r="K164" s="142"/>
      <c r="L164" s="28"/>
      <c r="M164" s="143" t="s">
        <v>1</v>
      </c>
      <c r="N164" s="144" t="s">
        <v>41</v>
      </c>
      <c r="P164" s="145">
        <f t="shared" si="11"/>
        <v>0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AR164" s="147" t="s">
        <v>132</v>
      </c>
      <c r="AT164" s="147" t="s">
        <v>128</v>
      </c>
      <c r="AU164" s="147" t="s">
        <v>133</v>
      </c>
      <c r="AY164" s="13" t="s">
        <v>125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3" t="s">
        <v>133</v>
      </c>
      <c r="BK164" s="148">
        <f t="shared" si="19"/>
        <v>0</v>
      </c>
      <c r="BL164" s="13" t="s">
        <v>132</v>
      </c>
      <c r="BM164" s="147" t="s">
        <v>193</v>
      </c>
    </row>
    <row r="165" spans="2:65" s="11" customFormat="1" ht="22.75" customHeight="1">
      <c r="B165" s="123"/>
      <c r="D165" s="124" t="s">
        <v>74</v>
      </c>
      <c r="E165" s="133" t="s">
        <v>231</v>
      </c>
      <c r="F165" s="133" t="s">
        <v>232</v>
      </c>
      <c r="I165" s="126"/>
      <c r="J165" s="134">
        <f>BK165</f>
        <v>0</v>
      </c>
      <c r="L165" s="123"/>
      <c r="M165" s="128"/>
      <c r="P165" s="129">
        <f>SUM(P166:P167)</f>
        <v>0</v>
      </c>
      <c r="R165" s="129">
        <f>SUM(R166:R167)</f>
        <v>0</v>
      </c>
      <c r="T165" s="130">
        <f>SUM(T166:T167)</f>
        <v>0</v>
      </c>
      <c r="AR165" s="124" t="s">
        <v>83</v>
      </c>
      <c r="AT165" s="131" t="s">
        <v>74</v>
      </c>
      <c r="AU165" s="131" t="s">
        <v>83</v>
      </c>
      <c r="AY165" s="124" t="s">
        <v>125</v>
      </c>
      <c r="BK165" s="132">
        <f>SUM(BK166:BK167)</f>
        <v>0</v>
      </c>
    </row>
    <row r="166" spans="2:65" s="1" customFormat="1" ht="16.5" customHeight="1">
      <c r="B166" s="28"/>
      <c r="C166" s="135" t="s">
        <v>233</v>
      </c>
      <c r="D166" s="135" t="s">
        <v>128</v>
      </c>
      <c r="E166" s="136" t="s">
        <v>234</v>
      </c>
      <c r="F166" s="137" t="s">
        <v>235</v>
      </c>
      <c r="G166" s="138" t="s">
        <v>137</v>
      </c>
      <c r="H166" s="139">
        <v>215</v>
      </c>
      <c r="I166" s="140"/>
      <c r="J166" s="141">
        <f>ROUND(I166*H166,2)</f>
        <v>0</v>
      </c>
      <c r="K166" s="142"/>
      <c r="L166" s="28"/>
      <c r="M166" s="143" t="s">
        <v>1</v>
      </c>
      <c r="N166" s="144" t="s">
        <v>41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132</v>
      </c>
      <c r="AT166" s="147" t="s">
        <v>128</v>
      </c>
      <c r="AU166" s="147" t="s">
        <v>133</v>
      </c>
      <c r="AY166" s="13" t="s">
        <v>125</v>
      </c>
      <c r="BE166" s="148">
        <f>IF(N166="základná",J166,0)</f>
        <v>0</v>
      </c>
      <c r="BF166" s="148">
        <f>IF(N166="znížená",J166,0)</f>
        <v>0</v>
      </c>
      <c r="BG166" s="148">
        <f>IF(N166="zákl. prenesená",J166,0)</f>
        <v>0</v>
      </c>
      <c r="BH166" s="148">
        <f>IF(N166="zníž. prenesená",J166,0)</f>
        <v>0</v>
      </c>
      <c r="BI166" s="148">
        <f>IF(N166="nulová",J166,0)</f>
        <v>0</v>
      </c>
      <c r="BJ166" s="13" t="s">
        <v>133</v>
      </c>
      <c r="BK166" s="148">
        <f>ROUND(I166*H166,2)</f>
        <v>0</v>
      </c>
      <c r="BL166" s="13" t="s">
        <v>132</v>
      </c>
      <c r="BM166" s="147" t="s">
        <v>207</v>
      </c>
    </row>
    <row r="167" spans="2:65" s="1" customFormat="1" ht="16.5" customHeight="1">
      <c r="B167" s="28"/>
      <c r="C167" s="135" t="s">
        <v>236</v>
      </c>
      <c r="D167" s="135" t="s">
        <v>128</v>
      </c>
      <c r="E167" s="136" t="s">
        <v>237</v>
      </c>
      <c r="F167" s="137" t="s">
        <v>238</v>
      </c>
      <c r="G167" s="138" t="s">
        <v>137</v>
      </c>
      <c r="H167" s="139">
        <v>215</v>
      </c>
      <c r="I167" s="140"/>
      <c r="J167" s="141">
        <f>ROUND(I167*H167,2)</f>
        <v>0</v>
      </c>
      <c r="K167" s="142"/>
      <c r="L167" s="28"/>
      <c r="M167" s="143" t="s">
        <v>1</v>
      </c>
      <c r="N167" s="144" t="s">
        <v>41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132</v>
      </c>
      <c r="AT167" s="147" t="s">
        <v>128</v>
      </c>
      <c r="AU167" s="147" t="s">
        <v>133</v>
      </c>
      <c r="AY167" s="13" t="s">
        <v>125</v>
      </c>
      <c r="BE167" s="148">
        <f>IF(N167="základná",J167,0)</f>
        <v>0</v>
      </c>
      <c r="BF167" s="148">
        <f>IF(N167="znížená",J167,0)</f>
        <v>0</v>
      </c>
      <c r="BG167" s="148">
        <f>IF(N167="zákl. prenesená",J167,0)</f>
        <v>0</v>
      </c>
      <c r="BH167" s="148">
        <f>IF(N167="zníž. prenesená",J167,0)</f>
        <v>0</v>
      </c>
      <c r="BI167" s="148">
        <f>IF(N167="nulová",J167,0)</f>
        <v>0</v>
      </c>
      <c r="BJ167" s="13" t="s">
        <v>133</v>
      </c>
      <c r="BK167" s="148">
        <f>ROUND(I167*H167,2)</f>
        <v>0</v>
      </c>
      <c r="BL167" s="13" t="s">
        <v>132</v>
      </c>
      <c r="BM167" s="147" t="s">
        <v>213</v>
      </c>
    </row>
    <row r="168" spans="2:65" s="11" customFormat="1" ht="22.75" customHeight="1">
      <c r="B168" s="123"/>
      <c r="D168" s="124" t="s">
        <v>74</v>
      </c>
      <c r="E168" s="133" t="s">
        <v>239</v>
      </c>
      <c r="F168" s="133" t="s">
        <v>240</v>
      </c>
      <c r="I168" s="126"/>
      <c r="J168" s="134">
        <f>BK168</f>
        <v>0</v>
      </c>
      <c r="L168" s="123"/>
      <c r="M168" s="128"/>
      <c r="P168" s="129">
        <f>SUM(P169:P170)</f>
        <v>0</v>
      </c>
      <c r="R168" s="129">
        <f>SUM(R169:R170)</f>
        <v>0</v>
      </c>
      <c r="T168" s="130">
        <f>SUM(T169:T170)</f>
        <v>0</v>
      </c>
      <c r="AR168" s="124" t="s">
        <v>83</v>
      </c>
      <c r="AT168" s="131" t="s">
        <v>74</v>
      </c>
      <c r="AU168" s="131" t="s">
        <v>83</v>
      </c>
      <c r="AY168" s="124" t="s">
        <v>125</v>
      </c>
      <c r="BK168" s="132">
        <f>SUM(BK169:BK170)</f>
        <v>0</v>
      </c>
    </row>
    <row r="169" spans="2:65" s="1" customFormat="1" ht="16.5" customHeight="1">
      <c r="B169" s="28"/>
      <c r="C169" s="135" t="s">
        <v>241</v>
      </c>
      <c r="D169" s="135" t="s">
        <v>128</v>
      </c>
      <c r="E169" s="136" t="s">
        <v>242</v>
      </c>
      <c r="F169" s="137" t="s">
        <v>243</v>
      </c>
      <c r="G169" s="138" t="s">
        <v>131</v>
      </c>
      <c r="H169" s="139">
        <v>5</v>
      </c>
      <c r="I169" s="140"/>
      <c r="J169" s="141">
        <f>ROUND(I169*H169,2)</f>
        <v>0</v>
      </c>
      <c r="K169" s="142"/>
      <c r="L169" s="28"/>
      <c r="M169" s="143" t="s">
        <v>1</v>
      </c>
      <c r="N169" s="144" t="s">
        <v>41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132</v>
      </c>
      <c r="AT169" s="147" t="s">
        <v>128</v>
      </c>
      <c r="AU169" s="147" t="s">
        <v>133</v>
      </c>
      <c r="AY169" s="13" t="s">
        <v>125</v>
      </c>
      <c r="BE169" s="148">
        <f>IF(N169="základná",J169,0)</f>
        <v>0</v>
      </c>
      <c r="BF169" s="148">
        <f>IF(N169="znížená",J169,0)</f>
        <v>0</v>
      </c>
      <c r="BG169" s="148">
        <f>IF(N169="zákl. prenesená",J169,0)</f>
        <v>0</v>
      </c>
      <c r="BH169" s="148">
        <f>IF(N169="zníž. prenesená",J169,0)</f>
        <v>0</v>
      </c>
      <c r="BI169" s="148">
        <f>IF(N169="nulová",J169,0)</f>
        <v>0</v>
      </c>
      <c r="BJ169" s="13" t="s">
        <v>133</v>
      </c>
      <c r="BK169" s="148">
        <f>ROUND(I169*H169,2)</f>
        <v>0</v>
      </c>
      <c r="BL169" s="13" t="s">
        <v>132</v>
      </c>
      <c r="BM169" s="147" t="s">
        <v>219</v>
      </c>
    </row>
    <row r="170" spans="2:65" s="1" customFormat="1" ht="21.75" customHeight="1">
      <c r="B170" s="28"/>
      <c r="C170" s="135" t="s">
        <v>244</v>
      </c>
      <c r="D170" s="135" t="s">
        <v>128</v>
      </c>
      <c r="E170" s="136" t="s">
        <v>245</v>
      </c>
      <c r="F170" s="137" t="s">
        <v>246</v>
      </c>
      <c r="G170" s="138" t="s">
        <v>131</v>
      </c>
      <c r="H170" s="139">
        <v>2</v>
      </c>
      <c r="I170" s="140"/>
      <c r="J170" s="141">
        <f>ROUND(I170*H170,2)</f>
        <v>0</v>
      </c>
      <c r="K170" s="142"/>
      <c r="L170" s="28"/>
      <c r="M170" s="143" t="s">
        <v>1</v>
      </c>
      <c r="N170" s="144" t="s">
        <v>41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132</v>
      </c>
      <c r="AT170" s="147" t="s">
        <v>128</v>
      </c>
      <c r="AU170" s="147" t="s">
        <v>133</v>
      </c>
      <c r="AY170" s="13" t="s">
        <v>125</v>
      </c>
      <c r="BE170" s="148">
        <f>IF(N170="základná",J170,0)</f>
        <v>0</v>
      </c>
      <c r="BF170" s="148">
        <f>IF(N170="znížená",J170,0)</f>
        <v>0</v>
      </c>
      <c r="BG170" s="148">
        <f>IF(N170="zákl. prenesená",J170,0)</f>
        <v>0</v>
      </c>
      <c r="BH170" s="148">
        <f>IF(N170="zníž. prenesená",J170,0)</f>
        <v>0</v>
      </c>
      <c r="BI170" s="148">
        <f>IF(N170="nulová",J170,0)</f>
        <v>0</v>
      </c>
      <c r="BJ170" s="13" t="s">
        <v>133</v>
      </c>
      <c r="BK170" s="148">
        <f>ROUND(I170*H170,2)</f>
        <v>0</v>
      </c>
      <c r="BL170" s="13" t="s">
        <v>132</v>
      </c>
      <c r="BM170" s="147" t="s">
        <v>224</v>
      </c>
    </row>
    <row r="171" spans="2:65" s="11" customFormat="1" ht="22.75" customHeight="1">
      <c r="B171" s="123"/>
      <c r="D171" s="124" t="s">
        <v>74</v>
      </c>
      <c r="E171" s="133" t="s">
        <v>247</v>
      </c>
      <c r="F171" s="133" t="s">
        <v>248</v>
      </c>
      <c r="I171" s="126"/>
      <c r="J171" s="134">
        <f>BK171</f>
        <v>0</v>
      </c>
      <c r="L171" s="123"/>
      <c r="M171" s="128"/>
      <c r="P171" s="129">
        <f>SUM(P172:P174)</f>
        <v>0</v>
      </c>
      <c r="R171" s="129">
        <f>SUM(R172:R174)</f>
        <v>0</v>
      </c>
      <c r="T171" s="130">
        <f>SUM(T172:T174)</f>
        <v>0</v>
      </c>
      <c r="AR171" s="124" t="s">
        <v>83</v>
      </c>
      <c r="AT171" s="131" t="s">
        <v>74</v>
      </c>
      <c r="AU171" s="131" t="s">
        <v>83</v>
      </c>
      <c r="AY171" s="124" t="s">
        <v>125</v>
      </c>
      <c r="BK171" s="132">
        <f>SUM(BK172:BK174)</f>
        <v>0</v>
      </c>
    </row>
    <row r="172" spans="2:65" s="1" customFormat="1" ht="16.5" customHeight="1">
      <c r="B172" s="28"/>
      <c r="C172" s="135" t="s">
        <v>249</v>
      </c>
      <c r="D172" s="135" t="s">
        <v>128</v>
      </c>
      <c r="E172" s="136" t="s">
        <v>250</v>
      </c>
      <c r="F172" s="137" t="s">
        <v>251</v>
      </c>
      <c r="G172" s="138" t="s">
        <v>137</v>
      </c>
      <c r="H172" s="139">
        <v>165</v>
      </c>
      <c r="I172" s="140"/>
      <c r="J172" s="141">
        <f>ROUND(I172*H172,2)</f>
        <v>0</v>
      </c>
      <c r="K172" s="142"/>
      <c r="L172" s="28"/>
      <c r="M172" s="143" t="s">
        <v>1</v>
      </c>
      <c r="N172" s="144" t="s">
        <v>41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132</v>
      </c>
      <c r="AT172" s="147" t="s">
        <v>128</v>
      </c>
      <c r="AU172" s="147" t="s">
        <v>133</v>
      </c>
      <c r="AY172" s="13" t="s">
        <v>125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3" t="s">
        <v>133</v>
      </c>
      <c r="BK172" s="148">
        <f>ROUND(I172*H172,2)</f>
        <v>0</v>
      </c>
      <c r="BL172" s="13" t="s">
        <v>132</v>
      </c>
      <c r="BM172" s="147" t="s">
        <v>233</v>
      </c>
    </row>
    <row r="173" spans="2:65" s="1" customFormat="1" ht="16.5" customHeight="1">
      <c r="B173" s="28"/>
      <c r="C173" s="135" t="s">
        <v>252</v>
      </c>
      <c r="D173" s="135" t="s">
        <v>128</v>
      </c>
      <c r="E173" s="136" t="s">
        <v>253</v>
      </c>
      <c r="F173" s="137" t="s">
        <v>254</v>
      </c>
      <c r="G173" s="138" t="s">
        <v>131</v>
      </c>
      <c r="H173" s="139">
        <v>2</v>
      </c>
      <c r="I173" s="140"/>
      <c r="J173" s="141">
        <f>ROUND(I173*H173,2)</f>
        <v>0</v>
      </c>
      <c r="K173" s="142"/>
      <c r="L173" s="28"/>
      <c r="M173" s="143" t="s">
        <v>1</v>
      </c>
      <c r="N173" s="144" t="s">
        <v>41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132</v>
      </c>
      <c r="AT173" s="147" t="s">
        <v>128</v>
      </c>
      <c r="AU173" s="147" t="s">
        <v>133</v>
      </c>
      <c r="AY173" s="13" t="s">
        <v>125</v>
      </c>
      <c r="BE173" s="148">
        <f>IF(N173="základná",J173,0)</f>
        <v>0</v>
      </c>
      <c r="BF173" s="148">
        <f>IF(N173="znížená",J173,0)</f>
        <v>0</v>
      </c>
      <c r="BG173" s="148">
        <f>IF(N173="zákl. prenesená",J173,0)</f>
        <v>0</v>
      </c>
      <c r="BH173" s="148">
        <f>IF(N173="zníž. prenesená",J173,0)</f>
        <v>0</v>
      </c>
      <c r="BI173" s="148">
        <f>IF(N173="nulová",J173,0)</f>
        <v>0</v>
      </c>
      <c r="BJ173" s="13" t="s">
        <v>133</v>
      </c>
      <c r="BK173" s="148">
        <f>ROUND(I173*H173,2)</f>
        <v>0</v>
      </c>
      <c r="BL173" s="13" t="s">
        <v>132</v>
      </c>
      <c r="BM173" s="147" t="s">
        <v>241</v>
      </c>
    </row>
    <row r="174" spans="2:65" s="1" customFormat="1" ht="24.25" customHeight="1">
      <c r="B174" s="28"/>
      <c r="C174" s="135" t="s">
        <v>255</v>
      </c>
      <c r="D174" s="135" t="s">
        <v>128</v>
      </c>
      <c r="E174" s="136" t="s">
        <v>256</v>
      </c>
      <c r="F174" s="137" t="s">
        <v>257</v>
      </c>
      <c r="G174" s="138" t="s">
        <v>137</v>
      </c>
      <c r="H174" s="139">
        <v>635</v>
      </c>
      <c r="I174" s="140"/>
      <c r="J174" s="141">
        <f>ROUND(I174*H174,2)</f>
        <v>0</v>
      </c>
      <c r="K174" s="142"/>
      <c r="L174" s="28"/>
      <c r="M174" s="143" t="s">
        <v>1</v>
      </c>
      <c r="N174" s="144" t="s">
        <v>41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132</v>
      </c>
      <c r="AT174" s="147" t="s">
        <v>128</v>
      </c>
      <c r="AU174" s="147" t="s">
        <v>133</v>
      </c>
      <c r="AY174" s="13" t="s">
        <v>125</v>
      </c>
      <c r="BE174" s="148">
        <f>IF(N174="základná",J174,0)</f>
        <v>0</v>
      </c>
      <c r="BF174" s="148">
        <f>IF(N174="znížená",J174,0)</f>
        <v>0</v>
      </c>
      <c r="BG174" s="148">
        <f>IF(N174="zákl. prenesená",J174,0)</f>
        <v>0</v>
      </c>
      <c r="BH174" s="148">
        <f>IF(N174="zníž. prenesená",J174,0)</f>
        <v>0</v>
      </c>
      <c r="BI174" s="148">
        <f>IF(N174="nulová",J174,0)</f>
        <v>0</v>
      </c>
      <c r="BJ174" s="13" t="s">
        <v>133</v>
      </c>
      <c r="BK174" s="148">
        <f>ROUND(I174*H174,2)</f>
        <v>0</v>
      </c>
      <c r="BL174" s="13" t="s">
        <v>132</v>
      </c>
      <c r="BM174" s="147" t="s">
        <v>258</v>
      </c>
    </row>
    <row r="175" spans="2:65" s="11" customFormat="1" ht="22.75" customHeight="1">
      <c r="B175" s="123"/>
      <c r="D175" s="124" t="s">
        <v>74</v>
      </c>
      <c r="E175" s="133" t="s">
        <v>259</v>
      </c>
      <c r="F175" s="133" t="s">
        <v>260</v>
      </c>
      <c r="I175" s="126"/>
      <c r="J175" s="134">
        <f>BK175</f>
        <v>0</v>
      </c>
      <c r="L175" s="123"/>
      <c r="M175" s="128"/>
      <c r="P175" s="129">
        <f>SUM(P176:P180)</f>
        <v>0</v>
      </c>
      <c r="R175" s="129">
        <f>SUM(R176:R180)</f>
        <v>4.0369459999999996E-2</v>
      </c>
      <c r="T175" s="130">
        <f>SUM(T176:T180)</f>
        <v>0</v>
      </c>
      <c r="AR175" s="124" t="s">
        <v>133</v>
      </c>
      <c r="AT175" s="131" t="s">
        <v>74</v>
      </c>
      <c r="AU175" s="131" t="s">
        <v>83</v>
      </c>
      <c r="AY175" s="124" t="s">
        <v>125</v>
      </c>
      <c r="BK175" s="132">
        <f>SUM(BK176:BK180)</f>
        <v>0</v>
      </c>
    </row>
    <row r="176" spans="2:65" s="1" customFormat="1" ht="24.25" customHeight="1">
      <c r="B176" s="28"/>
      <c r="C176" s="135" t="s">
        <v>261</v>
      </c>
      <c r="D176" s="135" t="s">
        <v>128</v>
      </c>
      <c r="E176" s="136" t="s">
        <v>262</v>
      </c>
      <c r="F176" s="137" t="s">
        <v>263</v>
      </c>
      <c r="G176" s="138" t="s">
        <v>131</v>
      </c>
      <c r="H176" s="139">
        <v>1</v>
      </c>
      <c r="I176" s="140"/>
      <c r="J176" s="141">
        <f>ROUND(I176*H176,2)</f>
        <v>0</v>
      </c>
      <c r="K176" s="142"/>
      <c r="L176" s="28"/>
      <c r="M176" s="143" t="s">
        <v>1</v>
      </c>
      <c r="N176" s="144" t="s">
        <v>41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193</v>
      </c>
      <c r="AT176" s="147" t="s">
        <v>128</v>
      </c>
      <c r="AU176" s="147" t="s">
        <v>133</v>
      </c>
      <c r="AY176" s="13" t="s">
        <v>125</v>
      </c>
      <c r="BE176" s="148">
        <f>IF(N176="základná",J176,0)</f>
        <v>0</v>
      </c>
      <c r="BF176" s="148">
        <f>IF(N176="znížená",J176,0)</f>
        <v>0</v>
      </c>
      <c r="BG176" s="148">
        <f>IF(N176="zákl. prenesená",J176,0)</f>
        <v>0</v>
      </c>
      <c r="BH176" s="148">
        <f>IF(N176="zníž. prenesená",J176,0)</f>
        <v>0</v>
      </c>
      <c r="BI176" s="148">
        <f>IF(N176="nulová",J176,0)</f>
        <v>0</v>
      </c>
      <c r="BJ176" s="13" t="s">
        <v>133</v>
      </c>
      <c r="BK176" s="148">
        <f>ROUND(I176*H176,2)</f>
        <v>0</v>
      </c>
      <c r="BL176" s="13" t="s">
        <v>193</v>
      </c>
      <c r="BM176" s="147" t="s">
        <v>264</v>
      </c>
    </row>
    <row r="177" spans="2:65" s="1" customFormat="1" ht="21.75" customHeight="1">
      <c r="B177" s="28"/>
      <c r="C177" s="149" t="s">
        <v>265</v>
      </c>
      <c r="D177" s="149" t="s">
        <v>266</v>
      </c>
      <c r="E177" s="150" t="s">
        <v>267</v>
      </c>
      <c r="F177" s="151" t="s">
        <v>268</v>
      </c>
      <c r="G177" s="152" t="s">
        <v>131</v>
      </c>
      <c r="H177" s="153">
        <v>1</v>
      </c>
      <c r="I177" s="154"/>
      <c r="J177" s="155">
        <f>ROUND(I177*H177,2)</f>
        <v>0</v>
      </c>
      <c r="K177" s="156"/>
      <c r="L177" s="157"/>
      <c r="M177" s="158" t="s">
        <v>1</v>
      </c>
      <c r="N177" s="159" t="s">
        <v>41</v>
      </c>
      <c r="P177" s="145">
        <f>O177*H177</f>
        <v>0</v>
      </c>
      <c r="Q177" s="145">
        <v>2.5000000000000001E-2</v>
      </c>
      <c r="R177" s="145">
        <f>Q177*H177</f>
        <v>2.5000000000000001E-2</v>
      </c>
      <c r="S177" s="145">
        <v>0</v>
      </c>
      <c r="T177" s="146">
        <f>S177*H177</f>
        <v>0</v>
      </c>
      <c r="AR177" s="147" t="s">
        <v>255</v>
      </c>
      <c r="AT177" s="147" t="s">
        <v>266</v>
      </c>
      <c r="AU177" s="147" t="s">
        <v>133</v>
      </c>
      <c r="AY177" s="13" t="s">
        <v>125</v>
      </c>
      <c r="BE177" s="148">
        <f>IF(N177="základná",J177,0)</f>
        <v>0</v>
      </c>
      <c r="BF177" s="148">
        <f>IF(N177="znížená",J177,0)</f>
        <v>0</v>
      </c>
      <c r="BG177" s="148">
        <f>IF(N177="zákl. prenesená",J177,0)</f>
        <v>0</v>
      </c>
      <c r="BH177" s="148">
        <f>IF(N177="zníž. prenesená",J177,0)</f>
        <v>0</v>
      </c>
      <c r="BI177" s="148">
        <f>IF(N177="nulová",J177,0)</f>
        <v>0</v>
      </c>
      <c r="BJ177" s="13" t="s">
        <v>133</v>
      </c>
      <c r="BK177" s="148">
        <f>ROUND(I177*H177,2)</f>
        <v>0</v>
      </c>
      <c r="BL177" s="13" t="s">
        <v>193</v>
      </c>
      <c r="BM177" s="147" t="s">
        <v>269</v>
      </c>
    </row>
    <row r="178" spans="2:65" s="1" customFormat="1" ht="21.75" customHeight="1">
      <c r="B178" s="28"/>
      <c r="C178" s="135" t="s">
        <v>270</v>
      </c>
      <c r="D178" s="135" t="s">
        <v>128</v>
      </c>
      <c r="E178" s="136" t="s">
        <v>271</v>
      </c>
      <c r="F178" s="137" t="s">
        <v>272</v>
      </c>
      <c r="G178" s="138" t="s">
        <v>131</v>
      </c>
      <c r="H178" s="139">
        <v>1</v>
      </c>
      <c r="I178" s="140"/>
      <c r="J178" s="141">
        <f>ROUND(I178*H178,2)</f>
        <v>0</v>
      </c>
      <c r="K178" s="142"/>
      <c r="L178" s="28"/>
      <c r="M178" s="143" t="s">
        <v>1</v>
      </c>
      <c r="N178" s="144" t="s">
        <v>41</v>
      </c>
      <c r="P178" s="145">
        <f>O178*H178</f>
        <v>0</v>
      </c>
      <c r="Q178" s="145">
        <v>3.6946E-4</v>
      </c>
      <c r="R178" s="145">
        <f>Q178*H178</f>
        <v>3.6946E-4</v>
      </c>
      <c r="S178" s="145">
        <v>0</v>
      </c>
      <c r="T178" s="146">
        <f>S178*H178</f>
        <v>0</v>
      </c>
      <c r="AR178" s="147" t="s">
        <v>193</v>
      </c>
      <c r="AT178" s="147" t="s">
        <v>128</v>
      </c>
      <c r="AU178" s="147" t="s">
        <v>133</v>
      </c>
      <c r="AY178" s="13" t="s">
        <v>125</v>
      </c>
      <c r="BE178" s="148">
        <f>IF(N178="základná",J178,0)</f>
        <v>0</v>
      </c>
      <c r="BF178" s="148">
        <f>IF(N178="znížená",J178,0)</f>
        <v>0</v>
      </c>
      <c r="BG178" s="148">
        <f>IF(N178="zákl. prenesená",J178,0)</f>
        <v>0</v>
      </c>
      <c r="BH178" s="148">
        <f>IF(N178="zníž. prenesená",J178,0)</f>
        <v>0</v>
      </c>
      <c r="BI178" s="148">
        <f>IF(N178="nulová",J178,0)</f>
        <v>0</v>
      </c>
      <c r="BJ178" s="13" t="s">
        <v>133</v>
      </c>
      <c r="BK178" s="148">
        <f>ROUND(I178*H178,2)</f>
        <v>0</v>
      </c>
      <c r="BL178" s="13" t="s">
        <v>193</v>
      </c>
      <c r="BM178" s="147" t="s">
        <v>273</v>
      </c>
    </row>
    <row r="179" spans="2:65" s="1" customFormat="1" ht="37.75" customHeight="1">
      <c r="B179" s="28"/>
      <c r="C179" s="149" t="s">
        <v>274</v>
      </c>
      <c r="D179" s="149" t="s">
        <v>266</v>
      </c>
      <c r="E179" s="150" t="s">
        <v>275</v>
      </c>
      <c r="F179" s="151" t="s">
        <v>276</v>
      </c>
      <c r="G179" s="152" t="s">
        <v>131</v>
      </c>
      <c r="H179" s="153">
        <v>1</v>
      </c>
      <c r="I179" s="154"/>
      <c r="J179" s="155">
        <f>ROUND(I179*H179,2)</f>
        <v>0</v>
      </c>
      <c r="K179" s="156"/>
      <c r="L179" s="157"/>
      <c r="M179" s="158" t="s">
        <v>1</v>
      </c>
      <c r="N179" s="159" t="s">
        <v>41</v>
      </c>
      <c r="P179" s="145">
        <f>O179*H179</f>
        <v>0</v>
      </c>
      <c r="Q179" s="145">
        <v>1.4999999999999999E-2</v>
      </c>
      <c r="R179" s="145">
        <f>Q179*H179</f>
        <v>1.4999999999999999E-2</v>
      </c>
      <c r="S179" s="145">
        <v>0</v>
      </c>
      <c r="T179" s="146">
        <f>S179*H179</f>
        <v>0</v>
      </c>
      <c r="AR179" s="147" t="s">
        <v>255</v>
      </c>
      <c r="AT179" s="147" t="s">
        <v>266</v>
      </c>
      <c r="AU179" s="147" t="s">
        <v>133</v>
      </c>
      <c r="AY179" s="13" t="s">
        <v>125</v>
      </c>
      <c r="BE179" s="148">
        <f>IF(N179="základná",J179,0)</f>
        <v>0</v>
      </c>
      <c r="BF179" s="148">
        <f>IF(N179="znížená",J179,0)</f>
        <v>0</v>
      </c>
      <c r="BG179" s="148">
        <f>IF(N179="zákl. prenesená",J179,0)</f>
        <v>0</v>
      </c>
      <c r="BH179" s="148">
        <f>IF(N179="zníž. prenesená",J179,0)</f>
        <v>0</v>
      </c>
      <c r="BI179" s="148">
        <f>IF(N179="nulová",J179,0)</f>
        <v>0</v>
      </c>
      <c r="BJ179" s="13" t="s">
        <v>133</v>
      </c>
      <c r="BK179" s="148">
        <f>ROUND(I179*H179,2)</f>
        <v>0</v>
      </c>
      <c r="BL179" s="13" t="s">
        <v>193</v>
      </c>
      <c r="BM179" s="147" t="s">
        <v>277</v>
      </c>
    </row>
    <row r="180" spans="2:65" s="1" customFormat="1" ht="24.25" customHeight="1">
      <c r="B180" s="28"/>
      <c r="C180" s="135" t="s">
        <v>278</v>
      </c>
      <c r="D180" s="135" t="s">
        <v>128</v>
      </c>
      <c r="E180" s="136" t="s">
        <v>279</v>
      </c>
      <c r="F180" s="137" t="s">
        <v>280</v>
      </c>
      <c r="G180" s="138" t="s">
        <v>281</v>
      </c>
      <c r="H180" s="160"/>
      <c r="I180" s="140"/>
      <c r="J180" s="141">
        <f>ROUND(I180*H180,2)</f>
        <v>0</v>
      </c>
      <c r="K180" s="142"/>
      <c r="L180" s="28"/>
      <c r="M180" s="143" t="s">
        <v>1</v>
      </c>
      <c r="N180" s="144" t="s">
        <v>41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193</v>
      </c>
      <c r="AT180" s="147" t="s">
        <v>128</v>
      </c>
      <c r="AU180" s="147" t="s">
        <v>133</v>
      </c>
      <c r="AY180" s="13" t="s">
        <v>125</v>
      </c>
      <c r="BE180" s="148">
        <f>IF(N180="základná",J180,0)</f>
        <v>0</v>
      </c>
      <c r="BF180" s="148">
        <f>IF(N180="znížená",J180,0)</f>
        <v>0</v>
      </c>
      <c r="BG180" s="148">
        <f>IF(N180="zákl. prenesená",J180,0)</f>
        <v>0</v>
      </c>
      <c r="BH180" s="148">
        <f>IF(N180="zníž. prenesená",J180,0)</f>
        <v>0</v>
      </c>
      <c r="BI180" s="148">
        <f>IF(N180="nulová",J180,0)</f>
        <v>0</v>
      </c>
      <c r="BJ180" s="13" t="s">
        <v>133</v>
      </c>
      <c r="BK180" s="148">
        <f>ROUND(I180*H180,2)</f>
        <v>0</v>
      </c>
      <c r="BL180" s="13" t="s">
        <v>193</v>
      </c>
      <c r="BM180" s="147" t="s">
        <v>282</v>
      </c>
    </row>
    <row r="181" spans="2:65" s="11" customFormat="1" ht="22.75" customHeight="1">
      <c r="B181" s="123"/>
      <c r="D181" s="124" t="s">
        <v>74</v>
      </c>
      <c r="E181" s="133" t="s">
        <v>283</v>
      </c>
      <c r="F181" s="133" t="s">
        <v>284</v>
      </c>
      <c r="I181" s="126"/>
      <c r="J181" s="134">
        <f>BK181</f>
        <v>0</v>
      </c>
      <c r="L181" s="123"/>
      <c r="M181" s="128"/>
      <c r="P181" s="129">
        <f>SUM(P182:P184)</f>
        <v>0</v>
      </c>
      <c r="R181" s="129">
        <f>SUM(R182:R184)</f>
        <v>0.25219232000000003</v>
      </c>
      <c r="T181" s="130">
        <f>SUM(T182:T184)</f>
        <v>0</v>
      </c>
      <c r="AR181" s="124" t="s">
        <v>133</v>
      </c>
      <c r="AT181" s="131" t="s">
        <v>74</v>
      </c>
      <c r="AU181" s="131" t="s">
        <v>83</v>
      </c>
      <c r="AY181" s="124" t="s">
        <v>125</v>
      </c>
      <c r="BK181" s="132">
        <f>SUM(BK182:BK184)</f>
        <v>0</v>
      </c>
    </row>
    <row r="182" spans="2:65" s="1" customFormat="1" ht="24.25" customHeight="1">
      <c r="B182" s="28"/>
      <c r="C182" s="135" t="s">
        <v>285</v>
      </c>
      <c r="D182" s="135" t="s">
        <v>128</v>
      </c>
      <c r="E182" s="136" t="s">
        <v>286</v>
      </c>
      <c r="F182" s="137" t="s">
        <v>287</v>
      </c>
      <c r="G182" s="138" t="s">
        <v>137</v>
      </c>
      <c r="H182" s="139">
        <v>15.2</v>
      </c>
      <c r="I182" s="140"/>
      <c r="J182" s="141">
        <f>ROUND(I182*H182,2)</f>
        <v>0</v>
      </c>
      <c r="K182" s="142"/>
      <c r="L182" s="28"/>
      <c r="M182" s="143" t="s">
        <v>1</v>
      </c>
      <c r="N182" s="144" t="s">
        <v>41</v>
      </c>
      <c r="P182" s="145">
        <f>O182*H182</f>
        <v>0</v>
      </c>
      <c r="Q182" s="145">
        <v>2.81E-3</v>
      </c>
      <c r="R182" s="145">
        <f>Q182*H182</f>
        <v>4.2712E-2</v>
      </c>
      <c r="S182" s="145">
        <v>0</v>
      </c>
      <c r="T182" s="146">
        <f>S182*H182</f>
        <v>0</v>
      </c>
      <c r="AR182" s="147" t="s">
        <v>193</v>
      </c>
      <c r="AT182" s="147" t="s">
        <v>128</v>
      </c>
      <c r="AU182" s="147" t="s">
        <v>133</v>
      </c>
      <c r="AY182" s="13" t="s">
        <v>125</v>
      </c>
      <c r="BE182" s="148">
        <f>IF(N182="základná",J182,0)</f>
        <v>0</v>
      </c>
      <c r="BF182" s="148">
        <f>IF(N182="znížená",J182,0)</f>
        <v>0</v>
      </c>
      <c r="BG182" s="148">
        <f>IF(N182="zákl. prenesená",J182,0)</f>
        <v>0</v>
      </c>
      <c r="BH182" s="148">
        <f>IF(N182="zníž. prenesená",J182,0)</f>
        <v>0</v>
      </c>
      <c r="BI182" s="148">
        <f>IF(N182="nulová",J182,0)</f>
        <v>0</v>
      </c>
      <c r="BJ182" s="13" t="s">
        <v>133</v>
      </c>
      <c r="BK182" s="148">
        <f>ROUND(I182*H182,2)</f>
        <v>0</v>
      </c>
      <c r="BL182" s="13" t="s">
        <v>193</v>
      </c>
      <c r="BM182" s="147" t="s">
        <v>288</v>
      </c>
    </row>
    <row r="183" spans="2:65" s="1" customFormat="1" ht="16.5" customHeight="1">
      <c r="B183" s="28"/>
      <c r="C183" s="149" t="s">
        <v>289</v>
      </c>
      <c r="D183" s="149" t="s">
        <v>266</v>
      </c>
      <c r="E183" s="150" t="s">
        <v>290</v>
      </c>
      <c r="F183" s="151" t="s">
        <v>291</v>
      </c>
      <c r="G183" s="152" t="s">
        <v>137</v>
      </c>
      <c r="H183" s="153">
        <v>16.263999999999999</v>
      </c>
      <c r="I183" s="154"/>
      <c r="J183" s="155">
        <f>ROUND(I183*H183,2)</f>
        <v>0</v>
      </c>
      <c r="K183" s="156"/>
      <c r="L183" s="157"/>
      <c r="M183" s="158" t="s">
        <v>1</v>
      </c>
      <c r="N183" s="159" t="s">
        <v>41</v>
      </c>
      <c r="P183" s="145">
        <f>O183*H183</f>
        <v>0</v>
      </c>
      <c r="Q183" s="145">
        <v>1.2880000000000001E-2</v>
      </c>
      <c r="R183" s="145">
        <f>Q183*H183</f>
        <v>0.20948032</v>
      </c>
      <c r="S183" s="145">
        <v>0</v>
      </c>
      <c r="T183" s="146">
        <f>S183*H183</f>
        <v>0</v>
      </c>
      <c r="AR183" s="147" t="s">
        <v>255</v>
      </c>
      <c r="AT183" s="147" t="s">
        <v>266</v>
      </c>
      <c r="AU183" s="147" t="s">
        <v>133</v>
      </c>
      <c r="AY183" s="13" t="s">
        <v>125</v>
      </c>
      <c r="BE183" s="148">
        <f>IF(N183="základná",J183,0)</f>
        <v>0</v>
      </c>
      <c r="BF183" s="148">
        <f>IF(N183="znížená",J183,0)</f>
        <v>0</v>
      </c>
      <c r="BG183" s="148">
        <f>IF(N183="zákl. prenesená",J183,0)</f>
        <v>0</v>
      </c>
      <c r="BH183" s="148">
        <f>IF(N183="zníž. prenesená",J183,0)</f>
        <v>0</v>
      </c>
      <c r="BI183" s="148">
        <f>IF(N183="nulová",J183,0)</f>
        <v>0</v>
      </c>
      <c r="BJ183" s="13" t="s">
        <v>133</v>
      </c>
      <c r="BK183" s="148">
        <f>ROUND(I183*H183,2)</f>
        <v>0</v>
      </c>
      <c r="BL183" s="13" t="s">
        <v>193</v>
      </c>
      <c r="BM183" s="147" t="s">
        <v>292</v>
      </c>
    </row>
    <row r="184" spans="2:65" s="1" customFormat="1" ht="24.25" customHeight="1">
      <c r="B184" s="28"/>
      <c r="C184" s="135" t="s">
        <v>293</v>
      </c>
      <c r="D184" s="135" t="s">
        <v>128</v>
      </c>
      <c r="E184" s="136" t="s">
        <v>294</v>
      </c>
      <c r="F184" s="137" t="s">
        <v>295</v>
      </c>
      <c r="G184" s="138" t="s">
        <v>281</v>
      </c>
      <c r="H184" s="160"/>
      <c r="I184" s="140"/>
      <c r="J184" s="141">
        <f>ROUND(I184*H184,2)</f>
        <v>0</v>
      </c>
      <c r="K184" s="142"/>
      <c r="L184" s="28"/>
      <c r="M184" s="143" t="s">
        <v>1</v>
      </c>
      <c r="N184" s="144" t="s">
        <v>41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193</v>
      </c>
      <c r="AT184" s="147" t="s">
        <v>128</v>
      </c>
      <c r="AU184" s="147" t="s">
        <v>133</v>
      </c>
      <c r="AY184" s="13" t="s">
        <v>125</v>
      </c>
      <c r="BE184" s="148">
        <f>IF(N184="základná",J184,0)</f>
        <v>0</v>
      </c>
      <c r="BF184" s="148">
        <f>IF(N184="znížená",J184,0)</f>
        <v>0</v>
      </c>
      <c r="BG184" s="148">
        <f>IF(N184="zákl. prenesená",J184,0)</f>
        <v>0</v>
      </c>
      <c r="BH184" s="148">
        <f>IF(N184="zníž. prenesená",J184,0)</f>
        <v>0</v>
      </c>
      <c r="BI184" s="148">
        <f>IF(N184="nulová",J184,0)</f>
        <v>0</v>
      </c>
      <c r="BJ184" s="13" t="s">
        <v>133</v>
      </c>
      <c r="BK184" s="148">
        <f>ROUND(I184*H184,2)</f>
        <v>0</v>
      </c>
      <c r="BL184" s="13" t="s">
        <v>193</v>
      </c>
      <c r="BM184" s="147" t="s">
        <v>296</v>
      </c>
    </row>
    <row r="185" spans="2:65" s="11" customFormat="1" ht="22.75" customHeight="1">
      <c r="B185" s="123"/>
      <c r="D185" s="124" t="s">
        <v>74</v>
      </c>
      <c r="E185" s="133" t="s">
        <v>297</v>
      </c>
      <c r="F185" s="133" t="s">
        <v>298</v>
      </c>
      <c r="I185" s="126"/>
      <c r="J185" s="134">
        <f>BK185</f>
        <v>0</v>
      </c>
      <c r="L185" s="123"/>
      <c r="M185" s="128"/>
      <c r="P185" s="129">
        <f>SUM(P186:P187)</f>
        <v>0</v>
      </c>
      <c r="R185" s="129">
        <f>SUM(R186:R187)</f>
        <v>5.1659999999999996E-3</v>
      </c>
      <c r="T185" s="130">
        <f>SUM(T186:T187)</f>
        <v>0</v>
      </c>
      <c r="AR185" s="124" t="s">
        <v>133</v>
      </c>
      <c r="AT185" s="131" t="s">
        <v>74</v>
      </c>
      <c r="AU185" s="131" t="s">
        <v>83</v>
      </c>
      <c r="AY185" s="124" t="s">
        <v>125</v>
      </c>
      <c r="BK185" s="132">
        <f>SUM(BK186:BK187)</f>
        <v>0</v>
      </c>
    </row>
    <row r="186" spans="2:65" s="1" customFormat="1" ht="24.25" customHeight="1">
      <c r="B186" s="28"/>
      <c r="C186" s="135" t="s">
        <v>299</v>
      </c>
      <c r="D186" s="135" t="s">
        <v>128</v>
      </c>
      <c r="E186" s="136" t="s">
        <v>300</v>
      </c>
      <c r="F186" s="137" t="s">
        <v>301</v>
      </c>
      <c r="G186" s="138" t="s">
        <v>137</v>
      </c>
      <c r="H186" s="139">
        <v>12.6</v>
      </c>
      <c r="I186" s="140"/>
      <c r="J186" s="141">
        <f>ROUND(I186*H186,2)</f>
        <v>0</v>
      </c>
      <c r="K186" s="142"/>
      <c r="L186" s="28"/>
      <c r="M186" s="143" t="s">
        <v>1</v>
      </c>
      <c r="N186" s="144" t="s">
        <v>41</v>
      </c>
      <c r="P186" s="145">
        <f>O186*H186</f>
        <v>0</v>
      </c>
      <c r="Q186" s="145">
        <v>1.2999999999999999E-4</v>
      </c>
      <c r="R186" s="145">
        <f>Q186*H186</f>
        <v>1.6379999999999999E-3</v>
      </c>
      <c r="S186" s="145">
        <v>0</v>
      </c>
      <c r="T186" s="146">
        <f>S186*H186</f>
        <v>0</v>
      </c>
      <c r="AR186" s="147" t="s">
        <v>193</v>
      </c>
      <c r="AT186" s="147" t="s">
        <v>128</v>
      </c>
      <c r="AU186" s="147" t="s">
        <v>133</v>
      </c>
      <c r="AY186" s="13" t="s">
        <v>125</v>
      </c>
      <c r="BE186" s="148">
        <f>IF(N186="základná",J186,0)</f>
        <v>0</v>
      </c>
      <c r="BF186" s="148">
        <f>IF(N186="znížená",J186,0)</f>
        <v>0</v>
      </c>
      <c r="BG186" s="148">
        <f>IF(N186="zákl. prenesená",J186,0)</f>
        <v>0</v>
      </c>
      <c r="BH186" s="148">
        <f>IF(N186="zníž. prenesená",J186,0)</f>
        <v>0</v>
      </c>
      <c r="BI186" s="148">
        <f>IF(N186="nulová",J186,0)</f>
        <v>0</v>
      </c>
      <c r="BJ186" s="13" t="s">
        <v>133</v>
      </c>
      <c r="BK186" s="148">
        <f>ROUND(I186*H186,2)</f>
        <v>0</v>
      </c>
      <c r="BL186" s="13" t="s">
        <v>193</v>
      </c>
      <c r="BM186" s="147" t="s">
        <v>302</v>
      </c>
    </row>
    <row r="187" spans="2:65" s="1" customFormat="1" ht="33" customHeight="1">
      <c r="B187" s="28"/>
      <c r="C187" s="135" t="s">
        <v>303</v>
      </c>
      <c r="D187" s="135" t="s">
        <v>128</v>
      </c>
      <c r="E187" s="136" t="s">
        <v>304</v>
      </c>
      <c r="F187" s="137" t="s">
        <v>305</v>
      </c>
      <c r="G187" s="138" t="s">
        <v>137</v>
      </c>
      <c r="H187" s="139">
        <v>12.6</v>
      </c>
      <c r="I187" s="140"/>
      <c r="J187" s="141">
        <f>ROUND(I187*H187,2)</f>
        <v>0</v>
      </c>
      <c r="K187" s="142"/>
      <c r="L187" s="28"/>
      <c r="M187" s="143" t="s">
        <v>1</v>
      </c>
      <c r="N187" s="144" t="s">
        <v>41</v>
      </c>
      <c r="P187" s="145">
        <f>O187*H187</f>
        <v>0</v>
      </c>
      <c r="Q187" s="145">
        <v>2.7999999999999998E-4</v>
      </c>
      <c r="R187" s="145">
        <f>Q187*H187</f>
        <v>3.5279999999999995E-3</v>
      </c>
      <c r="S187" s="145">
        <v>0</v>
      </c>
      <c r="T187" s="146">
        <f>S187*H187</f>
        <v>0</v>
      </c>
      <c r="AR187" s="147" t="s">
        <v>193</v>
      </c>
      <c r="AT187" s="147" t="s">
        <v>128</v>
      </c>
      <c r="AU187" s="147" t="s">
        <v>133</v>
      </c>
      <c r="AY187" s="13" t="s">
        <v>125</v>
      </c>
      <c r="BE187" s="148">
        <f>IF(N187="základná",J187,0)</f>
        <v>0</v>
      </c>
      <c r="BF187" s="148">
        <f>IF(N187="znížená",J187,0)</f>
        <v>0</v>
      </c>
      <c r="BG187" s="148">
        <f>IF(N187="zákl. prenesená",J187,0)</f>
        <v>0</v>
      </c>
      <c r="BH187" s="148">
        <f>IF(N187="zníž. prenesená",J187,0)</f>
        <v>0</v>
      </c>
      <c r="BI187" s="148">
        <f>IF(N187="nulová",J187,0)</f>
        <v>0</v>
      </c>
      <c r="BJ187" s="13" t="s">
        <v>133</v>
      </c>
      <c r="BK187" s="148">
        <f>ROUND(I187*H187,2)</f>
        <v>0</v>
      </c>
      <c r="BL187" s="13" t="s">
        <v>193</v>
      </c>
      <c r="BM187" s="147" t="s">
        <v>306</v>
      </c>
    </row>
    <row r="188" spans="2:65" s="11" customFormat="1" ht="26" customHeight="1">
      <c r="B188" s="123"/>
      <c r="D188" s="124" t="s">
        <v>74</v>
      </c>
      <c r="E188" s="125" t="s">
        <v>266</v>
      </c>
      <c r="F188" s="125" t="s">
        <v>307</v>
      </c>
      <c r="I188" s="126"/>
      <c r="J188" s="127">
        <f>BK188</f>
        <v>0</v>
      </c>
      <c r="L188" s="123"/>
      <c r="M188" s="128"/>
      <c r="P188" s="129">
        <f>P189</f>
        <v>0</v>
      </c>
      <c r="R188" s="129">
        <f>R189</f>
        <v>0</v>
      </c>
      <c r="T188" s="130">
        <f>T189</f>
        <v>0</v>
      </c>
      <c r="AR188" s="124" t="s">
        <v>126</v>
      </c>
      <c r="AT188" s="131" t="s">
        <v>74</v>
      </c>
      <c r="AU188" s="131" t="s">
        <v>75</v>
      </c>
      <c r="AY188" s="124" t="s">
        <v>125</v>
      </c>
      <c r="BK188" s="132">
        <f>BK189</f>
        <v>0</v>
      </c>
    </row>
    <row r="189" spans="2:65" s="11" customFormat="1" ht="22.75" customHeight="1">
      <c r="B189" s="123"/>
      <c r="D189" s="124" t="s">
        <v>74</v>
      </c>
      <c r="E189" s="133" t="s">
        <v>308</v>
      </c>
      <c r="F189" s="133" t="s">
        <v>309</v>
      </c>
      <c r="I189" s="126"/>
      <c r="J189" s="134">
        <f>BK189</f>
        <v>0</v>
      </c>
      <c r="L189" s="123"/>
      <c r="M189" s="128"/>
      <c r="P189" s="129">
        <f>P190</f>
        <v>0</v>
      </c>
      <c r="R189" s="129">
        <f>R190</f>
        <v>0</v>
      </c>
      <c r="T189" s="130">
        <f>T190</f>
        <v>0</v>
      </c>
      <c r="AR189" s="124" t="s">
        <v>126</v>
      </c>
      <c r="AT189" s="131" t="s">
        <v>74</v>
      </c>
      <c r="AU189" s="131" t="s">
        <v>83</v>
      </c>
      <c r="AY189" s="124" t="s">
        <v>125</v>
      </c>
      <c r="BK189" s="132">
        <f>BK190</f>
        <v>0</v>
      </c>
    </row>
    <row r="190" spans="2:65" s="1" customFormat="1" ht="16.5" customHeight="1">
      <c r="B190" s="28"/>
      <c r="C190" s="135" t="s">
        <v>310</v>
      </c>
      <c r="D190" s="135" t="s">
        <v>128</v>
      </c>
      <c r="E190" s="136" t="s">
        <v>311</v>
      </c>
      <c r="F190" s="137" t="s">
        <v>312</v>
      </c>
      <c r="G190" s="138" t="s">
        <v>131</v>
      </c>
      <c r="H190" s="139">
        <v>1</v>
      </c>
      <c r="I190" s="140"/>
      <c r="J190" s="141">
        <f>ROUND(I190*H190,2)</f>
        <v>0</v>
      </c>
      <c r="K190" s="142"/>
      <c r="L190" s="28"/>
      <c r="M190" s="143" t="s">
        <v>1</v>
      </c>
      <c r="N190" s="144" t="s">
        <v>41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313</v>
      </c>
      <c r="AT190" s="147" t="s">
        <v>128</v>
      </c>
      <c r="AU190" s="147" t="s">
        <v>133</v>
      </c>
      <c r="AY190" s="13" t="s">
        <v>125</v>
      </c>
      <c r="BE190" s="148">
        <f>IF(N190="základná",J190,0)</f>
        <v>0</v>
      </c>
      <c r="BF190" s="148">
        <f>IF(N190="znížená",J190,0)</f>
        <v>0</v>
      </c>
      <c r="BG190" s="148">
        <f>IF(N190="zákl. prenesená",J190,0)</f>
        <v>0</v>
      </c>
      <c r="BH190" s="148">
        <f>IF(N190="zníž. prenesená",J190,0)</f>
        <v>0</v>
      </c>
      <c r="BI190" s="148">
        <f>IF(N190="nulová",J190,0)</f>
        <v>0</v>
      </c>
      <c r="BJ190" s="13" t="s">
        <v>133</v>
      </c>
      <c r="BK190" s="148">
        <f>ROUND(I190*H190,2)</f>
        <v>0</v>
      </c>
      <c r="BL190" s="13" t="s">
        <v>313</v>
      </c>
      <c r="BM190" s="147" t="s">
        <v>314</v>
      </c>
    </row>
    <row r="191" spans="2:65" s="11" customFormat="1" ht="26" customHeight="1">
      <c r="B191" s="123"/>
      <c r="D191" s="124" t="s">
        <v>74</v>
      </c>
      <c r="E191" s="125" t="s">
        <v>315</v>
      </c>
      <c r="F191" s="125" t="s">
        <v>316</v>
      </c>
      <c r="I191" s="126"/>
      <c r="J191" s="127">
        <f>BK191</f>
        <v>0</v>
      </c>
      <c r="L191" s="123"/>
      <c r="M191" s="128"/>
      <c r="P191" s="129">
        <f>P192</f>
        <v>0</v>
      </c>
      <c r="R191" s="129">
        <f>R192</f>
        <v>0</v>
      </c>
      <c r="T191" s="130">
        <f>T192</f>
        <v>0</v>
      </c>
      <c r="AR191" s="124" t="s">
        <v>148</v>
      </c>
      <c r="AT191" s="131" t="s">
        <v>74</v>
      </c>
      <c r="AU191" s="131" t="s">
        <v>75</v>
      </c>
      <c r="AY191" s="124" t="s">
        <v>125</v>
      </c>
      <c r="BK191" s="132">
        <f>BK192</f>
        <v>0</v>
      </c>
    </row>
    <row r="192" spans="2:65" s="1" customFormat="1" ht="16.5" customHeight="1">
      <c r="B192" s="28"/>
      <c r="C192" s="135" t="s">
        <v>317</v>
      </c>
      <c r="D192" s="135" t="s">
        <v>128</v>
      </c>
      <c r="E192" s="136" t="s">
        <v>318</v>
      </c>
      <c r="F192" s="137" t="s">
        <v>319</v>
      </c>
      <c r="G192" s="138" t="s">
        <v>320</v>
      </c>
      <c r="H192" s="139">
        <v>1</v>
      </c>
      <c r="I192" s="140"/>
      <c r="J192" s="141">
        <f>ROUND(I192*H192,2)</f>
        <v>0</v>
      </c>
      <c r="K192" s="142"/>
      <c r="L192" s="28"/>
      <c r="M192" s="161" t="s">
        <v>1</v>
      </c>
      <c r="N192" s="162" t="s">
        <v>41</v>
      </c>
      <c r="O192" s="163"/>
      <c r="P192" s="164">
        <f>O192*H192</f>
        <v>0</v>
      </c>
      <c r="Q192" s="164">
        <v>0</v>
      </c>
      <c r="R192" s="164">
        <f>Q192*H192</f>
        <v>0</v>
      </c>
      <c r="S192" s="164">
        <v>0</v>
      </c>
      <c r="T192" s="165">
        <f>S192*H192</f>
        <v>0</v>
      </c>
      <c r="AR192" s="147" t="s">
        <v>321</v>
      </c>
      <c r="AT192" s="147" t="s">
        <v>128</v>
      </c>
      <c r="AU192" s="147" t="s">
        <v>83</v>
      </c>
      <c r="AY192" s="13" t="s">
        <v>125</v>
      </c>
      <c r="BE192" s="148">
        <f>IF(N192="základná",J192,0)</f>
        <v>0</v>
      </c>
      <c r="BF192" s="148">
        <f>IF(N192="znížená",J192,0)</f>
        <v>0</v>
      </c>
      <c r="BG192" s="148">
        <f>IF(N192="zákl. prenesená",J192,0)</f>
        <v>0</v>
      </c>
      <c r="BH192" s="148">
        <f>IF(N192="zníž. prenesená",J192,0)</f>
        <v>0</v>
      </c>
      <c r="BI192" s="148">
        <f>IF(N192="nulová",J192,0)</f>
        <v>0</v>
      </c>
      <c r="BJ192" s="13" t="s">
        <v>133</v>
      </c>
      <c r="BK192" s="148">
        <f>ROUND(I192*H192,2)</f>
        <v>0</v>
      </c>
      <c r="BL192" s="13" t="s">
        <v>321</v>
      </c>
      <c r="BM192" s="147" t="s">
        <v>322</v>
      </c>
    </row>
    <row r="193" spans="2:12" s="1" customFormat="1" ht="7" customHeight="1">
      <c r="B193" s="43"/>
      <c r="C193" s="44"/>
      <c r="D193" s="44"/>
      <c r="E193" s="44"/>
      <c r="F193" s="44"/>
      <c r="G193" s="44"/>
      <c r="H193" s="44"/>
      <c r="I193" s="44"/>
      <c r="J193" s="44"/>
      <c r="K193" s="44"/>
      <c r="L193" s="28"/>
    </row>
  </sheetData>
  <sheetProtection algorithmName="SHA-512" hashValue="AyfRHuifdmJgARqyreV9WK0gRz6KNSuGhn6jwrSfk4GU/u4hj8jLXrh6U8fGKdQIINF+UdPq4CBIh5WNsdWptQ==" saltValue="+I8tK3eQEvoY1p6G6Gi+GzIpsKdPvOMeAmFH5H7isVunUmmF2QlF7E0xbvKSGoY2hLiauRGxL74HbXiaaV5f0Q==" spinCount="100000" sheet="1" objects="1" scenarios="1" formatColumns="0" formatRows="0" autoFilter="0"/>
  <autoFilter ref="C131:K192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0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88</v>
      </c>
      <c r="L4" s="16"/>
      <c r="M4" s="87" t="s">
        <v>9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7" t="str">
        <f>'Rekapitulácia stavby'!K6</f>
        <v>Modernizácia a debarierizácia telocvične ZŠ Alexandra Dubčeka</v>
      </c>
      <c r="F7" s="208"/>
      <c r="G7" s="208"/>
      <c r="H7" s="208"/>
      <c r="L7" s="16"/>
    </row>
    <row r="8" spans="2:46" s="1" customFormat="1" ht="12" customHeight="1">
      <c r="B8" s="28"/>
      <c r="D8" s="23" t="s">
        <v>89</v>
      </c>
      <c r="L8" s="28"/>
    </row>
    <row r="9" spans="2:46" s="1" customFormat="1" ht="16.5" customHeight="1">
      <c r="B9" s="28"/>
      <c r="E9" s="188" t="s">
        <v>323</v>
      </c>
      <c r="F9" s="209"/>
      <c r="G9" s="209"/>
      <c r="H9" s="209"/>
      <c r="L9" s="28"/>
    </row>
    <row r="10" spans="2:46" s="1" customFormat="1" ht="1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10. 3. 2026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0" t="str">
        <f>'Rekapitulácia stavby'!E14</f>
        <v>Vyplň údaj</v>
      </c>
      <c r="F18" s="169"/>
      <c r="G18" s="169"/>
      <c r="H18" s="169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71.25" customHeight="1">
      <c r="B27" s="88"/>
      <c r="E27" s="174" t="s">
        <v>324</v>
      </c>
      <c r="F27" s="174"/>
      <c r="G27" s="174"/>
      <c r="H27" s="174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9" t="s">
        <v>35</v>
      </c>
      <c r="J30" s="65">
        <f>ROUND(J121,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5" customHeight="1">
      <c r="B33" s="28"/>
      <c r="D33" s="54" t="s">
        <v>39</v>
      </c>
      <c r="E33" s="33" t="s">
        <v>40</v>
      </c>
      <c r="F33" s="90">
        <f>ROUND((SUM(BE121:BE159)),  2)</f>
        <v>0</v>
      </c>
      <c r="G33" s="91"/>
      <c r="H33" s="91"/>
      <c r="I33" s="92">
        <v>0.23</v>
      </c>
      <c r="J33" s="90">
        <f>ROUND(((SUM(BE121:BE159))*I33),  2)</f>
        <v>0</v>
      </c>
      <c r="L33" s="28"/>
    </row>
    <row r="34" spans="2:12" s="1" customFormat="1" ht="14.5" customHeight="1">
      <c r="B34" s="28"/>
      <c r="E34" s="33" t="s">
        <v>41</v>
      </c>
      <c r="F34" s="93">
        <f>ROUND((SUM(BF121:BF159)),  2)</f>
        <v>0</v>
      </c>
      <c r="I34" s="94">
        <v>0.23</v>
      </c>
      <c r="J34" s="93">
        <f>ROUND(((SUM(BF121:BF159))*I34),  2)</f>
        <v>0</v>
      </c>
      <c r="L34" s="28"/>
    </row>
    <row r="35" spans="2:12" s="1" customFormat="1" ht="14.5" hidden="1" customHeight="1">
      <c r="B35" s="28"/>
      <c r="E35" s="23" t="s">
        <v>42</v>
      </c>
      <c r="F35" s="93">
        <f>ROUND((SUM(BG121:BG159)),  2)</f>
        <v>0</v>
      </c>
      <c r="I35" s="94">
        <v>0.23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43</v>
      </c>
      <c r="F36" s="93">
        <f>ROUND((SUM(BH121:BH159)),  2)</f>
        <v>0</v>
      </c>
      <c r="I36" s="94">
        <v>0.23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44</v>
      </c>
      <c r="F37" s="90">
        <f>ROUND((SUM(BI121:BI159)),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5"/>
      <c r="D39" s="96" t="s">
        <v>45</v>
      </c>
      <c r="E39" s="56"/>
      <c r="F39" s="56"/>
      <c r="G39" s="97" t="s">
        <v>46</v>
      </c>
      <c r="H39" s="98" t="s">
        <v>47</v>
      </c>
      <c r="I39" s="56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50</v>
      </c>
      <c r="E61" s="30"/>
      <c r="F61" s="101" t="s">
        <v>51</v>
      </c>
      <c r="G61" s="42" t="s">
        <v>50</v>
      </c>
      <c r="H61" s="30"/>
      <c r="I61" s="30"/>
      <c r="J61" s="102" t="s">
        <v>51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50</v>
      </c>
      <c r="E76" s="30"/>
      <c r="F76" s="101" t="s">
        <v>51</v>
      </c>
      <c r="G76" s="42" t="s">
        <v>50</v>
      </c>
      <c r="H76" s="30"/>
      <c r="I76" s="30"/>
      <c r="J76" s="102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hidden="1" customHeight="1">
      <c r="B82" s="28"/>
      <c r="C82" s="17" t="s">
        <v>91</v>
      </c>
      <c r="L82" s="28"/>
    </row>
    <row r="83" spans="2:47" s="1" customFormat="1" ht="7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07" t="str">
        <f>E7</f>
        <v>Modernizácia a debarierizácia telocvične ZŠ Alexandra Dubčeka</v>
      </c>
      <c r="F85" s="208"/>
      <c r="G85" s="208"/>
      <c r="H85" s="208"/>
      <c r="L85" s="28"/>
    </row>
    <row r="86" spans="2:47" s="1" customFormat="1" ht="12" hidden="1" customHeight="1">
      <c r="B86" s="28"/>
      <c r="C86" s="23" t="s">
        <v>89</v>
      </c>
      <c r="L86" s="28"/>
    </row>
    <row r="87" spans="2:47" s="1" customFormat="1" ht="16.5" hidden="1" customHeight="1">
      <c r="B87" s="28"/>
      <c r="E87" s="188" t="str">
        <f>E9</f>
        <v>02 - Zdravotechnika</v>
      </c>
      <c r="F87" s="209"/>
      <c r="G87" s="209"/>
      <c r="H87" s="209"/>
      <c r="L87" s="28"/>
    </row>
    <row r="88" spans="2:47" s="1" customFormat="1" ht="7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 - Karlova Ves</v>
      </c>
      <c r="I89" s="23" t="s">
        <v>21</v>
      </c>
      <c r="J89" s="51" t="str">
        <f>IF(J12="","",J12)</f>
        <v>10. 3. 2026</v>
      </c>
      <c r="L89" s="28"/>
    </row>
    <row r="90" spans="2:47" s="1" customFormat="1" ht="7" hidden="1" customHeight="1">
      <c r="B90" s="28"/>
      <c r="L90" s="28"/>
    </row>
    <row r="91" spans="2:47" s="1" customFormat="1" ht="15.25" hidden="1" customHeight="1">
      <c r="B91" s="28"/>
      <c r="C91" s="23" t="s">
        <v>23</v>
      </c>
      <c r="F91" s="21" t="str">
        <f>E15</f>
        <v>MBK Karlovka, Bratislava</v>
      </c>
      <c r="I91" s="23" t="s">
        <v>29</v>
      </c>
      <c r="J91" s="26" t="str">
        <f>E21</f>
        <v>Ing. Gábor Csiba</v>
      </c>
      <c r="L91" s="28"/>
    </row>
    <row r="92" spans="2:47" s="1" customFormat="1" ht="15.25" hidden="1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25" hidden="1" customHeight="1">
      <c r="B93" s="28"/>
      <c r="L93" s="28"/>
    </row>
    <row r="94" spans="2:47" s="1" customFormat="1" ht="29.25" hidden="1" customHeight="1">
      <c r="B94" s="28"/>
      <c r="C94" s="103" t="s">
        <v>92</v>
      </c>
      <c r="D94" s="95"/>
      <c r="E94" s="95"/>
      <c r="F94" s="95"/>
      <c r="G94" s="95"/>
      <c r="H94" s="95"/>
      <c r="I94" s="95"/>
      <c r="J94" s="104" t="s">
        <v>93</v>
      </c>
      <c r="K94" s="95"/>
      <c r="L94" s="28"/>
    </row>
    <row r="95" spans="2:47" s="1" customFormat="1" ht="10.25" hidden="1" customHeight="1">
      <c r="B95" s="28"/>
      <c r="L95" s="28"/>
    </row>
    <row r="96" spans="2:47" s="1" customFormat="1" ht="22.75" hidden="1" customHeight="1">
      <c r="B96" s="28"/>
      <c r="C96" s="105" t="s">
        <v>94</v>
      </c>
      <c r="J96" s="65">
        <f>J121</f>
        <v>0</v>
      </c>
      <c r="L96" s="28"/>
      <c r="AU96" s="13" t="s">
        <v>95</v>
      </c>
    </row>
    <row r="97" spans="2:12" s="8" customFormat="1" ht="25" hidden="1" customHeight="1">
      <c r="B97" s="106"/>
      <c r="D97" s="107" t="s">
        <v>325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8" customFormat="1" ht="25" hidden="1" customHeight="1">
      <c r="B98" s="106"/>
      <c r="D98" s="107" t="s">
        <v>326</v>
      </c>
      <c r="E98" s="108"/>
      <c r="F98" s="108"/>
      <c r="G98" s="108"/>
      <c r="H98" s="108"/>
      <c r="I98" s="108"/>
      <c r="J98" s="109">
        <f>J127</f>
        <v>0</v>
      </c>
      <c r="L98" s="106"/>
    </row>
    <row r="99" spans="2:12" s="8" customFormat="1" ht="25" hidden="1" customHeight="1">
      <c r="B99" s="106"/>
      <c r="D99" s="107" t="s">
        <v>327</v>
      </c>
      <c r="E99" s="108"/>
      <c r="F99" s="108"/>
      <c r="G99" s="108"/>
      <c r="H99" s="108"/>
      <c r="I99" s="108"/>
      <c r="J99" s="109">
        <f>J130</f>
        <v>0</v>
      </c>
      <c r="L99" s="106"/>
    </row>
    <row r="100" spans="2:12" s="8" customFormat="1" ht="25" hidden="1" customHeight="1">
      <c r="B100" s="106"/>
      <c r="D100" s="107" t="s">
        <v>328</v>
      </c>
      <c r="E100" s="108"/>
      <c r="F100" s="108"/>
      <c r="G100" s="108"/>
      <c r="H100" s="108"/>
      <c r="I100" s="108"/>
      <c r="J100" s="109">
        <f>J138</f>
        <v>0</v>
      </c>
      <c r="L100" s="106"/>
    </row>
    <row r="101" spans="2:12" s="8" customFormat="1" ht="25" hidden="1" customHeight="1">
      <c r="B101" s="106"/>
      <c r="D101" s="107" t="s">
        <v>329</v>
      </c>
      <c r="E101" s="108"/>
      <c r="F101" s="108"/>
      <c r="G101" s="108"/>
      <c r="H101" s="108"/>
      <c r="I101" s="108"/>
      <c r="J101" s="109">
        <f>J147</f>
        <v>0</v>
      </c>
      <c r="L101" s="106"/>
    </row>
    <row r="102" spans="2:12" s="1" customFormat="1" ht="21.75" hidden="1" customHeight="1">
      <c r="B102" s="28"/>
      <c r="L102" s="28"/>
    </row>
    <row r="103" spans="2:12" s="1" customFormat="1" ht="7" hidden="1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4" spans="2:12" ht="11" hidden="1"/>
    <row r="105" spans="2:12" ht="11" hidden="1"/>
    <row r="106" spans="2:12" ht="11" hidden="1"/>
    <row r="107" spans="2:12" s="1" customFormat="1" ht="7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5" customHeight="1">
      <c r="B108" s="28"/>
      <c r="C108" s="17" t="s">
        <v>112</v>
      </c>
      <c r="L108" s="28"/>
    </row>
    <row r="109" spans="2:12" s="1" customFormat="1" ht="7" customHeight="1">
      <c r="B109" s="28"/>
      <c r="L109" s="28"/>
    </row>
    <row r="110" spans="2:12" s="1" customFormat="1" ht="12" customHeight="1">
      <c r="B110" s="28"/>
      <c r="C110" s="23" t="s">
        <v>15</v>
      </c>
      <c r="L110" s="28"/>
    </row>
    <row r="111" spans="2:12" s="1" customFormat="1" ht="16.5" customHeight="1">
      <c r="B111" s="28"/>
      <c r="E111" s="207" t="str">
        <f>E7</f>
        <v>Modernizácia a debarierizácia telocvične ZŠ Alexandra Dubčeka</v>
      </c>
      <c r="F111" s="208"/>
      <c r="G111" s="208"/>
      <c r="H111" s="208"/>
      <c r="L111" s="28"/>
    </row>
    <row r="112" spans="2:12" s="1" customFormat="1" ht="12" customHeight="1">
      <c r="B112" s="28"/>
      <c r="C112" s="23" t="s">
        <v>89</v>
      </c>
      <c r="L112" s="28"/>
    </row>
    <row r="113" spans="2:65" s="1" customFormat="1" ht="16.5" customHeight="1">
      <c r="B113" s="28"/>
      <c r="E113" s="188" t="str">
        <f>E9</f>
        <v>02 - Zdravotechnika</v>
      </c>
      <c r="F113" s="209"/>
      <c r="G113" s="209"/>
      <c r="H113" s="209"/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19</v>
      </c>
      <c r="F115" s="21" t="str">
        <f>F12</f>
        <v>Bratislava - Karlova Ves</v>
      </c>
      <c r="I115" s="23" t="s">
        <v>21</v>
      </c>
      <c r="J115" s="51" t="str">
        <f>IF(J12="","",J12)</f>
        <v>10. 3. 2026</v>
      </c>
      <c r="L115" s="28"/>
    </row>
    <row r="116" spans="2:65" s="1" customFormat="1" ht="7" customHeight="1">
      <c r="B116" s="28"/>
      <c r="L116" s="28"/>
    </row>
    <row r="117" spans="2:65" s="1" customFormat="1" ht="15.25" customHeight="1">
      <c r="B117" s="28"/>
      <c r="C117" s="23" t="s">
        <v>23</v>
      </c>
      <c r="F117" s="21" t="str">
        <f>E15</f>
        <v>MBK Karlovka, Bratislava</v>
      </c>
      <c r="I117" s="23" t="s">
        <v>29</v>
      </c>
      <c r="J117" s="26" t="str">
        <f>E21</f>
        <v>Ing. Gábor Csiba</v>
      </c>
      <c r="L117" s="28"/>
    </row>
    <row r="118" spans="2:65" s="1" customFormat="1" ht="15.25" customHeight="1">
      <c r="B118" s="28"/>
      <c r="C118" s="23" t="s">
        <v>27</v>
      </c>
      <c r="F118" s="21" t="str">
        <f>IF(E18="","",E18)</f>
        <v>Vyplň údaj</v>
      </c>
      <c r="I118" s="23" t="s">
        <v>32</v>
      </c>
      <c r="J118" s="26" t="str">
        <f>E24</f>
        <v xml:space="preserve"> </v>
      </c>
      <c r="L118" s="28"/>
    </row>
    <row r="119" spans="2:65" s="1" customFormat="1" ht="10.25" customHeight="1">
      <c r="B119" s="28"/>
      <c r="L119" s="28"/>
    </row>
    <row r="120" spans="2:65" s="10" customFormat="1" ht="29.25" customHeight="1">
      <c r="B120" s="114"/>
      <c r="C120" s="115" t="s">
        <v>113</v>
      </c>
      <c r="D120" s="116" t="s">
        <v>60</v>
      </c>
      <c r="E120" s="116" t="s">
        <v>56</v>
      </c>
      <c r="F120" s="116" t="s">
        <v>57</v>
      </c>
      <c r="G120" s="116" t="s">
        <v>114</v>
      </c>
      <c r="H120" s="116" t="s">
        <v>115</v>
      </c>
      <c r="I120" s="116" t="s">
        <v>116</v>
      </c>
      <c r="J120" s="117" t="s">
        <v>93</v>
      </c>
      <c r="K120" s="118" t="s">
        <v>117</v>
      </c>
      <c r="L120" s="114"/>
      <c r="M120" s="58" t="s">
        <v>1</v>
      </c>
      <c r="N120" s="59" t="s">
        <v>39</v>
      </c>
      <c r="O120" s="59" t="s">
        <v>118</v>
      </c>
      <c r="P120" s="59" t="s">
        <v>119</v>
      </c>
      <c r="Q120" s="59" t="s">
        <v>120</v>
      </c>
      <c r="R120" s="59" t="s">
        <v>121</v>
      </c>
      <c r="S120" s="59" t="s">
        <v>122</v>
      </c>
      <c r="T120" s="60" t="s">
        <v>123</v>
      </c>
    </row>
    <row r="121" spans="2:65" s="1" customFormat="1" ht="22.75" customHeight="1">
      <c r="B121" s="28"/>
      <c r="C121" s="63" t="s">
        <v>94</v>
      </c>
      <c r="J121" s="119">
        <f>BK121</f>
        <v>0</v>
      </c>
      <c r="L121" s="28"/>
      <c r="M121" s="61"/>
      <c r="N121" s="52"/>
      <c r="O121" s="52"/>
      <c r="P121" s="120">
        <f>P122+P127+P130+P138+P147</f>
        <v>0</v>
      </c>
      <c r="Q121" s="52"/>
      <c r="R121" s="120">
        <f>R122+R127+R130+R138+R147</f>
        <v>0</v>
      </c>
      <c r="S121" s="52"/>
      <c r="T121" s="121">
        <f>T122+T127+T130+T138+T147</f>
        <v>0</v>
      </c>
      <c r="AT121" s="13" t="s">
        <v>74</v>
      </c>
      <c r="AU121" s="13" t="s">
        <v>95</v>
      </c>
      <c r="BK121" s="122">
        <f>BK122+BK127+BK130+BK138+BK147</f>
        <v>0</v>
      </c>
    </row>
    <row r="122" spans="2:65" s="11" customFormat="1" ht="26" customHeight="1">
      <c r="B122" s="123"/>
      <c r="D122" s="124" t="s">
        <v>74</v>
      </c>
      <c r="E122" s="125" t="s">
        <v>205</v>
      </c>
      <c r="F122" s="125" t="s">
        <v>330</v>
      </c>
      <c r="I122" s="126"/>
      <c r="J122" s="127">
        <f>BK122</f>
        <v>0</v>
      </c>
      <c r="L122" s="123"/>
      <c r="M122" s="128"/>
      <c r="P122" s="129">
        <f>SUM(P123:P126)</f>
        <v>0</v>
      </c>
      <c r="R122" s="129">
        <f>SUM(R123:R126)</f>
        <v>0</v>
      </c>
      <c r="T122" s="130">
        <f>SUM(T123:T126)</f>
        <v>0</v>
      </c>
      <c r="AR122" s="124" t="s">
        <v>83</v>
      </c>
      <c r="AT122" s="131" t="s">
        <v>74</v>
      </c>
      <c r="AU122" s="131" t="s">
        <v>75</v>
      </c>
      <c r="AY122" s="124" t="s">
        <v>125</v>
      </c>
      <c r="BK122" s="132">
        <f>SUM(BK123:BK126)</f>
        <v>0</v>
      </c>
    </row>
    <row r="123" spans="2:65" s="1" customFormat="1" ht="24.25" customHeight="1">
      <c r="B123" s="28"/>
      <c r="C123" s="135" t="s">
        <v>83</v>
      </c>
      <c r="D123" s="135" t="s">
        <v>128</v>
      </c>
      <c r="E123" s="136" t="s">
        <v>331</v>
      </c>
      <c r="F123" s="137" t="s">
        <v>332</v>
      </c>
      <c r="G123" s="138" t="s">
        <v>333</v>
      </c>
      <c r="H123" s="139">
        <v>6</v>
      </c>
      <c r="I123" s="140"/>
      <c r="J123" s="141">
        <f>ROUND(I123*H123,2)</f>
        <v>0</v>
      </c>
      <c r="K123" s="142"/>
      <c r="L123" s="28"/>
      <c r="M123" s="143" t="s">
        <v>1</v>
      </c>
      <c r="N123" s="144" t="s">
        <v>41</v>
      </c>
      <c r="P123" s="145">
        <f>O123*H123</f>
        <v>0</v>
      </c>
      <c r="Q123" s="145">
        <v>0</v>
      </c>
      <c r="R123" s="145">
        <f>Q123*H123</f>
        <v>0</v>
      </c>
      <c r="S123" s="145">
        <v>0</v>
      </c>
      <c r="T123" s="146">
        <f>S123*H123</f>
        <v>0</v>
      </c>
      <c r="AR123" s="147" t="s">
        <v>132</v>
      </c>
      <c r="AT123" s="147" t="s">
        <v>128</v>
      </c>
      <c r="AU123" s="147" t="s">
        <v>83</v>
      </c>
      <c r="AY123" s="13" t="s">
        <v>125</v>
      </c>
      <c r="BE123" s="148">
        <f>IF(N123="základná",J123,0)</f>
        <v>0</v>
      </c>
      <c r="BF123" s="148">
        <f>IF(N123="znížená",J123,0)</f>
        <v>0</v>
      </c>
      <c r="BG123" s="148">
        <f>IF(N123="zákl. prenesená",J123,0)</f>
        <v>0</v>
      </c>
      <c r="BH123" s="148">
        <f>IF(N123="zníž. prenesená",J123,0)</f>
        <v>0</v>
      </c>
      <c r="BI123" s="148">
        <f>IF(N123="nulová",J123,0)</f>
        <v>0</v>
      </c>
      <c r="BJ123" s="13" t="s">
        <v>133</v>
      </c>
      <c r="BK123" s="148">
        <f>ROUND(I123*H123,2)</f>
        <v>0</v>
      </c>
      <c r="BL123" s="13" t="s">
        <v>132</v>
      </c>
      <c r="BM123" s="147" t="s">
        <v>133</v>
      </c>
    </row>
    <row r="124" spans="2:65" s="1" customFormat="1" ht="16.5" customHeight="1">
      <c r="B124" s="28"/>
      <c r="C124" s="135" t="s">
        <v>133</v>
      </c>
      <c r="D124" s="135" t="s">
        <v>128</v>
      </c>
      <c r="E124" s="136" t="s">
        <v>334</v>
      </c>
      <c r="F124" s="137" t="s">
        <v>335</v>
      </c>
      <c r="G124" s="138" t="s">
        <v>333</v>
      </c>
      <c r="H124" s="139">
        <v>3</v>
      </c>
      <c r="I124" s="140"/>
      <c r="J124" s="141">
        <f>ROUND(I124*H124,2)</f>
        <v>0</v>
      </c>
      <c r="K124" s="142"/>
      <c r="L124" s="28"/>
      <c r="M124" s="143" t="s">
        <v>1</v>
      </c>
      <c r="N124" s="144" t="s">
        <v>41</v>
      </c>
      <c r="P124" s="145">
        <f>O124*H124</f>
        <v>0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AR124" s="147" t="s">
        <v>132</v>
      </c>
      <c r="AT124" s="147" t="s">
        <v>128</v>
      </c>
      <c r="AU124" s="147" t="s">
        <v>83</v>
      </c>
      <c r="AY124" s="13" t="s">
        <v>125</v>
      </c>
      <c r="BE124" s="148">
        <f>IF(N124="základná",J124,0)</f>
        <v>0</v>
      </c>
      <c r="BF124" s="148">
        <f>IF(N124="znížená",J124,0)</f>
        <v>0</v>
      </c>
      <c r="BG124" s="148">
        <f>IF(N124="zákl. prenesená",J124,0)</f>
        <v>0</v>
      </c>
      <c r="BH124" s="148">
        <f>IF(N124="zníž. prenesená",J124,0)</f>
        <v>0</v>
      </c>
      <c r="BI124" s="148">
        <f>IF(N124="nulová",J124,0)</f>
        <v>0</v>
      </c>
      <c r="BJ124" s="13" t="s">
        <v>133</v>
      </c>
      <c r="BK124" s="148">
        <f>ROUND(I124*H124,2)</f>
        <v>0</v>
      </c>
      <c r="BL124" s="13" t="s">
        <v>132</v>
      </c>
      <c r="BM124" s="147" t="s">
        <v>132</v>
      </c>
    </row>
    <row r="125" spans="2:65" s="1" customFormat="1" ht="16.5" customHeight="1">
      <c r="B125" s="28"/>
      <c r="C125" s="135" t="s">
        <v>126</v>
      </c>
      <c r="D125" s="135" t="s">
        <v>128</v>
      </c>
      <c r="E125" s="136" t="s">
        <v>336</v>
      </c>
      <c r="F125" s="137" t="s">
        <v>337</v>
      </c>
      <c r="G125" s="138" t="s">
        <v>333</v>
      </c>
      <c r="H125" s="139">
        <v>7</v>
      </c>
      <c r="I125" s="140"/>
      <c r="J125" s="141">
        <f>ROUND(I125*H125,2)</f>
        <v>0</v>
      </c>
      <c r="K125" s="142"/>
      <c r="L125" s="28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132</v>
      </c>
      <c r="AT125" s="147" t="s">
        <v>128</v>
      </c>
      <c r="AU125" s="147" t="s">
        <v>83</v>
      </c>
      <c r="AY125" s="13" t="s">
        <v>125</v>
      </c>
      <c r="BE125" s="148">
        <f>IF(N125="základná",J125,0)</f>
        <v>0</v>
      </c>
      <c r="BF125" s="148">
        <f>IF(N125="znížená",J125,0)</f>
        <v>0</v>
      </c>
      <c r="BG125" s="148">
        <f>IF(N125="zákl. prenesená",J125,0)</f>
        <v>0</v>
      </c>
      <c r="BH125" s="148">
        <f>IF(N125="zníž. prenesená",J125,0)</f>
        <v>0</v>
      </c>
      <c r="BI125" s="148">
        <f>IF(N125="nulová",J125,0)</f>
        <v>0</v>
      </c>
      <c r="BJ125" s="13" t="s">
        <v>133</v>
      </c>
      <c r="BK125" s="148">
        <f>ROUND(I125*H125,2)</f>
        <v>0</v>
      </c>
      <c r="BL125" s="13" t="s">
        <v>132</v>
      </c>
      <c r="BM125" s="147" t="s">
        <v>139</v>
      </c>
    </row>
    <row r="126" spans="2:65" s="1" customFormat="1" ht="16.5" customHeight="1">
      <c r="B126" s="28"/>
      <c r="C126" s="135" t="s">
        <v>132</v>
      </c>
      <c r="D126" s="135" t="s">
        <v>128</v>
      </c>
      <c r="E126" s="136" t="s">
        <v>338</v>
      </c>
      <c r="F126" s="137" t="s">
        <v>339</v>
      </c>
      <c r="G126" s="138" t="s">
        <v>333</v>
      </c>
      <c r="H126" s="139">
        <v>1</v>
      </c>
      <c r="I126" s="140"/>
      <c r="J126" s="141">
        <f>ROUND(I126*H126,2)</f>
        <v>0</v>
      </c>
      <c r="K126" s="142"/>
      <c r="L126" s="28"/>
      <c r="M126" s="143" t="s">
        <v>1</v>
      </c>
      <c r="N126" s="144" t="s">
        <v>41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132</v>
      </c>
      <c r="AT126" s="147" t="s">
        <v>128</v>
      </c>
      <c r="AU126" s="147" t="s">
        <v>83</v>
      </c>
      <c r="AY126" s="13" t="s">
        <v>125</v>
      </c>
      <c r="BE126" s="148">
        <f>IF(N126="základná",J126,0)</f>
        <v>0</v>
      </c>
      <c r="BF126" s="148">
        <f>IF(N126="znížená",J126,0)</f>
        <v>0</v>
      </c>
      <c r="BG126" s="148">
        <f>IF(N126="zákl. prenesená",J126,0)</f>
        <v>0</v>
      </c>
      <c r="BH126" s="148">
        <f>IF(N126="zníž. prenesená",J126,0)</f>
        <v>0</v>
      </c>
      <c r="BI126" s="148">
        <f>IF(N126="nulová",J126,0)</f>
        <v>0</v>
      </c>
      <c r="BJ126" s="13" t="s">
        <v>133</v>
      </c>
      <c r="BK126" s="148">
        <f>ROUND(I126*H126,2)</f>
        <v>0</v>
      </c>
      <c r="BL126" s="13" t="s">
        <v>132</v>
      </c>
      <c r="BM126" s="147" t="s">
        <v>161</v>
      </c>
    </row>
    <row r="127" spans="2:65" s="11" customFormat="1" ht="26" customHeight="1">
      <c r="B127" s="123"/>
      <c r="D127" s="124" t="s">
        <v>74</v>
      </c>
      <c r="E127" s="125" t="s">
        <v>231</v>
      </c>
      <c r="F127" s="125" t="s">
        <v>340</v>
      </c>
      <c r="I127" s="126"/>
      <c r="J127" s="127">
        <f>BK127</f>
        <v>0</v>
      </c>
      <c r="L127" s="123"/>
      <c r="M127" s="128"/>
      <c r="P127" s="129">
        <f>SUM(P128:P129)</f>
        <v>0</v>
      </c>
      <c r="R127" s="129">
        <f>SUM(R128:R129)</f>
        <v>0</v>
      </c>
      <c r="T127" s="130">
        <f>SUM(T128:T129)</f>
        <v>0</v>
      </c>
      <c r="AR127" s="124" t="s">
        <v>83</v>
      </c>
      <c r="AT127" s="131" t="s">
        <v>74</v>
      </c>
      <c r="AU127" s="131" t="s">
        <v>75</v>
      </c>
      <c r="AY127" s="124" t="s">
        <v>125</v>
      </c>
      <c r="BK127" s="132">
        <f>SUM(BK128:BK129)</f>
        <v>0</v>
      </c>
    </row>
    <row r="128" spans="2:65" s="1" customFormat="1" ht="37.75" customHeight="1">
      <c r="B128" s="28"/>
      <c r="C128" s="135" t="s">
        <v>148</v>
      </c>
      <c r="D128" s="135" t="s">
        <v>128</v>
      </c>
      <c r="E128" s="136" t="s">
        <v>341</v>
      </c>
      <c r="F128" s="137" t="s">
        <v>342</v>
      </c>
      <c r="G128" s="138" t="s">
        <v>333</v>
      </c>
      <c r="H128" s="139">
        <v>12</v>
      </c>
      <c r="I128" s="140"/>
      <c r="J128" s="141">
        <f>ROUND(I128*H128,2)</f>
        <v>0</v>
      </c>
      <c r="K128" s="142"/>
      <c r="L128" s="28"/>
      <c r="M128" s="143" t="s">
        <v>1</v>
      </c>
      <c r="N128" s="144" t="s">
        <v>41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132</v>
      </c>
      <c r="AT128" s="147" t="s">
        <v>128</v>
      </c>
      <c r="AU128" s="147" t="s">
        <v>83</v>
      </c>
      <c r="AY128" s="13" t="s">
        <v>125</v>
      </c>
      <c r="BE128" s="148">
        <f>IF(N128="základná",J128,0)</f>
        <v>0</v>
      </c>
      <c r="BF128" s="148">
        <f>IF(N128="znížená",J128,0)</f>
        <v>0</v>
      </c>
      <c r="BG128" s="148">
        <f>IF(N128="zákl. prenesená",J128,0)</f>
        <v>0</v>
      </c>
      <c r="BH128" s="148">
        <f>IF(N128="zníž. prenesená",J128,0)</f>
        <v>0</v>
      </c>
      <c r="BI128" s="148">
        <f>IF(N128="nulová",J128,0)</f>
        <v>0</v>
      </c>
      <c r="BJ128" s="13" t="s">
        <v>133</v>
      </c>
      <c r="BK128" s="148">
        <f>ROUND(I128*H128,2)</f>
        <v>0</v>
      </c>
      <c r="BL128" s="13" t="s">
        <v>132</v>
      </c>
      <c r="BM128" s="147" t="s">
        <v>168</v>
      </c>
    </row>
    <row r="129" spans="2:65" s="1" customFormat="1" ht="37.75" customHeight="1">
      <c r="B129" s="28"/>
      <c r="C129" s="135" t="s">
        <v>139</v>
      </c>
      <c r="D129" s="135" t="s">
        <v>128</v>
      </c>
      <c r="E129" s="136" t="s">
        <v>343</v>
      </c>
      <c r="F129" s="137" t="s">
        <v>344</v>
      </c>
      <c r="G129" s="138" t="s">
        <v>333</v>
      </c>
      <c r="H129" s="139">
        <v>6</v>
      </c>
      <c r="I129" s="140"/>
      <c r="J129" s="141">
        <f>ROUND(I129*H129,2)</f>
        <v>0</v>
      </c>
      <c r="K129" s="142"/>
      <c r="L129" s="28"/>
      <c r="M129" s="143" t="s">
        <v>1</v>
      </c>
      <c r="N129" s="144" t="s">
        <v>41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132</v>
      </c>
      <c r="AT129" s="147" t="s">
        <v>128</v>
      </c>
      <c r="AU129" s="147" t="s">
        <v>83</v>
      </c>
      <c r="AY129" s="13" t="s">
        <v>125</v>
      </c>
      <c r="BE129" s="148">
        <f>IF(N129="základná",J129,0)</f>
        <v>0</v>
      </c>
      <c r="BF129" s="148">
        <f>IF(N129="znížená",J129,0)</f>
        <v>0</v>
      </c>
      <c r="BG129" s="148">
        <f>IF(N129="zákl. prenesená",J129,0)</f>
        <v>0</v>
      </c>
      <c r="BH129" s="148">
        <f>IF(N129="zníž. prenesená",J129,0)</f>
        <v>0</v>
      </c>
      <c r="BI129" s="148">
        <f>IF(N129="nulová",J129,0)</f>
        <v>0</v>
      </c>
      <c r="BJ129" s="13" t="s">
        <v>133</v>
      </c>
      <c r="BK129" s="148">
        <f>ROUND(I129*H129,2)</f>
        <v>0</v>
      </c>
      <c r="BL129" s="13" t="s">
        <v>132</v>
      </c>
      <c r="BM129" s="147" t="s">
        <v>176</v>
      </c>
    </row>
    <row r="130" spans="2:65" s="11" customFormat="1" ht="26" customHeight="1">
      <c r="B130" s="123"/>
      <c r="D130" s="124" t="s">
        <v>74</v>
      </c>
      <c r="E130" s="125" t="s">
        <v>239</v>
      </c>
      <c r="F130" s="125" t="s">
        <v>345</v>
      </c>
      <c r="I130" s="126"/>
      <c r="J130" s="127">
        <f>BK130</f>
        <v>0</v>
      </c>
      <c r="L130" s="123"/>
      <c r="M130" s="128"/>
      <c r="P130" s="129">
        <f>SUM(P131:P137)</f>
        <v>0</v>
      </c>
      <c r="R130" s="129">
        <f>SUM(R131:R137)</f>
        <v>0</v>
      </c>
      <c r="T130" s="130">
        <f>SUM(T131:T137)</f>
        <v>0</v>
      </c>
      <c r="AR130" s="124" t="s">
        <v>83</v>
      </c>
      <c r="AT130" s="131" t="s">
        <v>74</v>
      </c>
      <c r="AU130" s="131" t="s">
        <v>75</v>
      </c>
      <c r="AY130" s="124" t="s">
        <v>125</v>
      </c>
      <c r="BK130" s="132">
        <f>SUM(BK131:BK137)</f>
        <v>0</v>
      </c>
    </row>
    <row r="131" spans="2:65" s="1" customFormat="1" ht="16.5" customHeight="1">
      <c r="B131" s="28"/>
      <c r="C131" s="135" t="s">
        <v>157</v>
      </c>
      <c r="D131" s="135" t="s">
        <v>128</v>
      </c>
      <c r="E131" s="136" t="s">
        <v>346</v>
      </c>
      <c r="F131" s="137" t="s">
        <v>347</v>
      </c>
      <c r="G131" s="138" t="s">
        <v>131</v>
      </c>
      <c r="H131" s="139">
        <v>13</v>
      </c>
      <c r="I131" s="140"/>
      <c r="J131" s="141">
        <f t="shared" ref="J131:J137" si="0">ROUND(I131*H131,2)</f>
        <v>0</v>
      </c>
      <c r="K131" s="142"/>
      <c r="L131" s="28"/>
      <c r="M131" s="143" t="s">
        <v>1</v>
      </c>
      <c r="N131" s="144" t="s">
        <v>41</v>
      </c>
      <c r="P131" s="145">
        <f t="shared" ref="P131:P137" si="1">O131*H131</f>
        <v>0</v>
      </c>
      <c r="Q131" s="145">
        <v>0</v>
      </c>
      <c r="R131" s="145">
        <f t="shared" ref="R131:R137" si="2">Q131*H131</f>
        <v>0</v>
      </c>
      <c r="S131" s="145">
        <v>0</v>
      </c>
      <c r="T131" s="146">
        <f t="shared" ref="T131:T137" si="3">S131*H131</f>
        <v>0</v>
      </c>
      <c r="AR131" s="147" t="s">
        <v>132</v>
      </c>
      <c r="AT131" s="147" t="s">
        <v>128</v>
      </c>
      <c r="AU131" s="147" t="s">
        <v>83</v>
      </c>
      <c r="AY131" s="13" t="s">
        <v>125</v>
      </c>
      <c r="BE131" s="148">
        <f t="shared" ref="BE131:BE137" si="4">IF(N131="základná",J131,0)</f>
        <v>0</v>
      </c>
      <c r="BF131" s="148">
        <f t="shared" ref="BF131:BF137" si="5">IF(N131="znížená",J131,0)</f>
        <v>0</v>
      </c>
      <c r="BG131" s="148">
        <f t="shared" ref="BG131:BG137" si="6">IF(N131="zákl. prenesená",J131,0)</f>
        <v>0</v>
      </c>
      <c r="BH131" s="148">
        <f t="shared" ref="BH131:BH137" si="7">IF(N131="zníž. prenesená",J131,0)</f>
        <v>0</v>
      </c>
      <c r="BI131" s="148">
        <f t="shared" ref="BI131:BI137" si="8">IF(N131="nulová",J131,0)</f>
        <v>0</v>
      </c>
      <c r="BJ131" s="13" t="s">
        <v>133</v>
      </c>
      <c r="BK131" s="148">
        <f t="shared" ref="BK131:BK137" si="9">ROUND(I131*H131,2)</f>
        <v>0</v>
      </c>
      <c r="BL131" s="13" t="s">
        <v>132</v>
      </c>
      <c r="BM131" s="147" t="s">
        <v>185</v>
      </c>
    </row>
    <row r="132" spans="2:65" s="1" customFormat="1" ht="16.5" customHeight="1">
      <c r="B132" s="28"/>
      <c r="C132" s="135" t="s">
        <v>161</v>
      </c>
      <c r="D132" s="135" t="s">
        <v>128</v>
      </c>
      <c r="E132" s="136" t="s">
        <v>348</v>
      </c>
      <c r="F132" s="137" t="s">
        <v>349</v>
      </c>
      <c r="G132" s="138" t="s">
        <v>131</v>
      </c>
      <c r="H132" s="139">
        <v>3</v>
      </c>
      <c r="I132" s="140"/>
      <c r="J132" s="141">
        <f t="shared" si="0"/>
        <v>0</v>
      </c>
      <c r="K132" s="142"/>
      <c r="L132" s="28"/>
      <c r="M132" s="143" t="s">
        <v>1</v>
      </c>
      <c r="N132" s="144" t="s">
        <v>41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132</v>
      </c>
      <c r="AT132" s="147" t="s">
        <v>128</v>
      </c>
      <c r="AU132" s="147" t="s">
        <v>83</v>
      </c>
      <c r="AY132" s="13" t="s">
        <v>125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133</v>
      </c>
      <c r="BK132" s="148">
        <f t="shared" si="9"/>
        <v>0</v>
      </c>
      <c r="BL132" s="13" t="s">
        <v>132</v>
      </c>
      <c r="BM132" s="147" t="s">
        <v>193</v>
      </c>
    </row>
    <row r="133" spans="2:65" s="1" customFormat="1" ht="16.5" customHeight="1">
      <c r="B133" s="28"/>
      <c r="C133" s="135" t="s">
        <v>155</v>
      </c>
      <c r="D133" s="135" t="s">
        <v>128</v>
      </c>
      <c r="E133" s="136" t="s">
        <v>350</v>
      </c>
      <c r="F133" s="137" t="s">
        <v>351</v>
      </c>
      <c r="G133" s="138" t="s">
        <v>131</v>
      </c>
      <c r="H133" s="139">
        <v>1</v>
      </c>
      <c r="I133" s="140"/>
      <c r="J133" s="141">
        <f t="shared" si="0"/>
        <v>0</v>
      </c>
      <c r="K133" s="142"/>
      <c r="L133" s="28"/>
      <c r="M133" s="143" t="s">
        <v>1</v>
      </c>
      <c r="N133" s="144" t="s">
        <v>41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132</v>
      </c>
      <c r="AT133" s="147" t="s">
        <v>128</v>
      </c>
      <c r="AU133" s="147" t="s">
        <v>83</v>
      </c>
      <c r="AY133" s="13" t="s">
        <v>125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133</v>
      </c>
      <c r="BK133" s="148">
        <f t="shared" si="9"/>
        <v>0</v>
      </c>
      <c r="BL133" s="13" t="s">
        <v>132</v>
      </c>
      <c r="BM133" s="147" t="s">
        <v>207</v>
      </c>
    </row>
    <row r="134" spans="2:65" s="1" customFormat="1" ht="16.5" customHeight="1">
      <c r="B134" s="28"/>
      <c r="C134" s="135" t="s">
        <v>168</v>
      </c>
      <c r="D134" s="135" t="s">
        <v>128</v>
      </c>
      <c r="E134" s="136" t="s">
        <v>352</v>
      </c>
      <c r="F134" s="137" t="s">
        <v>353</v>
      </c>
      <c r="G134" s="138" t="s">
        <v>131</v>
      </c>
      <c r="H134" s="139">
        <v>1</v>
      </c>
      <c r="I134" s="140"/>
      <c r="J134" s="141">
        <f t="shared" si="0"/>
        <v>0</v>
      </c>
      <c r="K134" s="142"/>
      <c r="L134" s="28"/>
      <c r="M134" s="143" t="s">
        <v>1</v>
      </c>
      <c r="N134" s="144" t="s">
        <v>41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132</v>
      </c>
      <c r="AT134" s="147" t="s">
        <v>128</v>
      </c>
      <c r="AU134" s="147" t="s">
        <v>83</v>
      </c>
      <c r="AY134" s="13" t="s">
        <v>125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133</v>
      </c>
      <c r="BK134" s="148">
        <f t="shared" si="9"/>
        <v>0</v>
      </c>
      <c r="BL134" s="13" t="s">
        <v>132</v>
      </c>
      <c r="BM134" s="147" t="s">
        <v>213</v>
      </c>
    </row>
    <row r="135" spans="2:65" s="1" customFormat="1" ht="16.5" customHeight="1">
      <c r="B135" s="28"/>
      <c r="C135" s="135" t="s">
        <v>172</v>
      </c>
      <c r="D135" s="135" t="s">
        <v>128</v>
      </c>
      <c r="E135" s="136" t="s">
        <v>354</v>
      </c>
      <c r="F135" s="137" t="s">
        <v>355</v>
      </c>
      <c r="G135" s="138" t="s">
        <v>131</v>
      </c>
      <c r="H135" s="139">
        <v>1</v>
      </c>
      <c r="I135" s="140"/>
      <c r="J135" s="141">
        <f t="shared" si="0"/>
        <v>0</v>
      </c>
      <c r="K135" s="142"/>
      <c r="L135" s="28"/>
      <c r="M135" s="143" t="s">
        <v>1</v>
      </c>
      <c r="N135" s="144" t="s">
        <v>41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132</v>
      </c>
      <c r="AT135" s="147" t="s">
        <v>128</v>
      </c>
      <c r="AU135" s="147" t="s">
        <v>83</v>
      </c>
      <c r="AY135" s="13" t="s">
        <v>125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133</v>
      </c>
      <c r="BK135" s="148">
        <f t="shared" si="9"/>
        <v>0</v>
      </c>
      <c r="BL135" s="13" t="s">
        <v>132</v>
      </c>
      <c r="BM135" s="147" t="s">
        <v>219</v>
      </c>
    </row>
    <row r="136" spans="2:65" s="1" customFormat="1" ht="16.5" customHeight="1">
      <c r="B136" s="28"/>
      <c r="C136" s="135" t="s">
        <v>176</v>
      </c>
      <c r="D136" s="135" t="s">
        <v>128</v>
      </c>
      <c r="E136" s="136" t="s">
        <v>356</v>
      </c>
      <c r="F136" s="137" t="s">
        <v>357</v>
      </c>
      <c r="G136" s="138" t="s">
        <v>131</v>
      </c>
      <c r="H136" s="139">
        <v>1</v>
      </c>
      <c r="I136" s="140"/>
      <c r="J136" s="141">
        <f t="shared" si="0"/>
        <v>0</v>
      </c>
      <c r="K136" s="142"/>
      <c r="L136" s="28"/>
      <c r="M136" s="143" t="s">
        <v>1</v>
      </c>
      <c r="N136" s="144" t="s">
        <v>41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132</v>
      </c>
      <c r="AT136" s="147" t="s">
        <v>128</v>
      </c>
      <c r="AU136" s="147" t="s">
        <v>83</v>
      </c>
      <c r="AY136" s="13" t="s">
        <v>125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133</v>
      </c>
      <c r="BK136" s="148">
        <f t="shared" si="9"/>
        <v>0</v>
      </c>
      <c r="BL136" s="13" t="s">
        <v>132</v>
      </c>
      <c r="BM136" s="147" t="s">
        <v>224</v>
      </c>
    </row>
    <row r="137" spans="2:65" s="1" customFormat="1" ht="16.5" customHeight="1">
      <c r="B137" s="28"/>
      <c r="C137" s="135" t="s">
        <v>180</v>
      </c>
      <c r="D137" s="135" t="s">
        <v>128</v>
      </c>
      <c r="E137" s="136" t="s">
        <v>358</v>
      </c>
      <c r="F137" s="137" t="s">
        <v>359</v>
      </c>
      <c r="G137" s="138" t="s">
        <v>131</v>
      </c>
      <c r="H137" s="139">
        <v>1</v>
      </c>
      <c r="I137" s="140"/>
      <c r="J137" s="141">
        <f t="shared" si="0"/>
        <v>0</v>
      </c>
      <c r="K137" s="142"/>
      <c r="L137" s="28"/>
      <c r="M137" s="143" t="s">
        <v>1</v>
      </c>
      <c r="N137" s="144" t="s">
        <v>41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132</v>
      </c>
      <c r="AT137" s="147" t="s">
        <v>128</v>
      </c>
      <c r="AU137" s="147" t="s">
        <v>83</v>
      </c>
      <c r="AY137" s="13" t="s">
        <v>125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133</v>
      </c>
      <c r="BK137" s="148">
        <f t="shared" si="9"/>
        <v>0</v>
      </c>
      <c r="BL137" s="13" t="s">
        <v>132</v>
      </c>
      <c r="BM137" s="147" t="s">
        <v>233</v>
      </c>
    </row>
    <row r="138" spans="2:65" s="11" customFormat="1" ht="26" customHeight="1">
      <c r="B138" s="123"/>
      <c r="D138" s="124" t="s">
        <v>74</v>
      </c>
      <c r="E138" s="125" t="s">
        <v>247</v>
      </c>
      <c r="F138" s="125" t="s">
        <v>360</v>
      </c>
      <c r="I138" s="126"/>
      <c r="J138" s="127">
        <f>BK138</f>
        <v>0</v>
      </c>
      <c r="L138" s="123"/>
      <c r="M138" s="128"/>
      <c r="P138" s="129">
        <f>SUM(P139:P146)</f>
        <v>0</v>
      </c>
      <c r="R138" s="129">
        <f>SUM(R139:R146)</f>
        <v>0</v>
      </c>
      <c r="T138" s="130">
        <f>SUM(T139:T146)</f>
        <v>0</v>
      </c>
      <c r="AR138" s="124" t="s">
        <v>83</v>
      </c>
      <c r="AT138" s="131" t="s">
        <v>74</v>
      </c>
      <c r="AU138" s="131" t="s">
        <v>75</v>
      </c>
      <c r="AY138" s="124" t="s">
        <v>125</v>
      </c>
      <c r="BK138" s="132">
        <f>SUM(BK139:BK146)</f>
        <v>0</v>
      </c>
    </row>
    <row r="139" spans="2:65" s="1" customFormat="1" ht="16.5" customHeight="1">
      <c r="B139" s="28"/>
      <c r="C139" s="135" t="s">
        <v>185</v>
      </c>
      <c r="D139" s="135" t="s">
        <v>128</v>
      </c>
      <c r="E139" s="136" t="s">
        <v>361</v>
      </c>
      <c r="F139" s="137" t="s">
        <v>362</v>
      </c>
      <c r="G139" s="138" t="s">
        <v>131</v>
      </c>
      <c r="H139" s="139">
        <v>4</v>
      </c>
      <c r="I139" s="140"/>
      <c r="J139" s="141">
        <f t="shared" ref="J139:J146" si="10">ROUND(I139*H139,2)</f>
        <v>0</v>
      </c>
      <c r="K139" s="142"/>
      <c r="L139" s="28"/>
      <c r="M139" s="143" t="s">
        <v>1</v>
      </c>
      <c r="N139" s="144" t="s">
        <v>41</v>
      </c>
      <c r="P139" s="145">
        <f t="shared" ref="P139:P146" si="11">O139*H139</f>
        <v>0</v>
      </c>
      <c r="Q139" s="145">
        <v>0</v>
      </c>
      <c r="R139" s="145">
        <f t="shared" ref="R139:R146" si="12">Q139*H139</f>
        <v>0</v>
      </c>
      <c r="S139" s="145">
        <v>0</v>
      </c>
      <c r="T139" s="146">
        <f t="shared" ref="T139:T146" si="13">S139*H139</f>
        <v>0</v>
      </c>
      <c r="AR139" s="147" t="s">
        <v>132</v>
      </c>
      <c r="AT139" s="147" t="s">
        <v>128</v>
      </c>
      <c r="AU139" s="147" t="s">
        <v>83</v>
      </c>
      <c r="AY139" s="13" t="s">
        <v>125</v>
      </c>
      <c r="BE139" s="148">
        <f t="shared" ref="BE139:BE146" si="14">IF(N139="základná",J139,0)</f>
        <v>0</v>
      </c>
      <c r="BF139" s="148">
        <f t="shared" ref="BF139:BF146" si="15">IF(N139="znížená",J139,0)</f>
        <v>0</v>
      </c>
      <c r="BG139" s="148">
        <f t="shared" ref="BG139:BG146" si="16">IF(N139="zákl. prenesená",J139,0)</f>
        <v>0</v>
      </c>
      <c r="BH139" s="148">
        <f t="shared" ref="BH139:BH146" si="17">IF(N139="zníž. prenesená",J139,0)</f>
        <v>0</v>
      </c>
      <c r="BI139" s="148">
        <f t="shared" ref="BI139:BI146" si="18">IF(N139="nulová",J139,0)</f>
        <v>0</v>
      </c>
      <c r="BJ139" s="13" t="s">
        <v>133</v>
      </c>
      <c r="BK139" s="148">
        <f t="shared" ref="BK139:BK146" si="19">ROUND(I139*H139,2)</f>
        <v>0</v>
      </c>
      <c r="BL139" s="13" t="s">
        <v>132</v>
      </c>
      <c r="BM139" s="147" t="s">
        <v>241</v>
      </c>
    </row>
    <row r="140" spans="2:65" s="1" customFormat="1" ht="62.75" customHeight="1">
      <c r="B140" s="28"/>
      <c r="C140" s="135" t="s">
        <v>189</v>
      </c>
      <c r="D140" s="135" t="s">
        <v>128</v>
      </c>
      <c r="E140" s="136" t="s">
        <v>363</v>
      </c>
      <c r="F140" s="137" t="s">
        <v>364</v>
      </c>
      <c r="G140" s="138" t="s">
        <v>131</v>
      </c>
      <c r="H140" s="139">
        <v>1</v>
      </c>
      <c r="I140" s="140"/>
      <c r="J140" s="141">
        <f t="shared" si="10"/>
        <v>0</v>
      </c>
      <c r="K140" s="142"/>
      <c r="L140" s="28"/>
      <c r="M140" s="143" t="s">
        <v>1</v>
      </c>
      <c r="N140" s="144" t="s">
        <v>41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132</v>
      </c>
      <c r="AT140" s="147" t="s">
        <v>128</v>
      </c>
      <c r="AU140" s="147" t="s">
        <v>83</v>
      </c>
      <c r="AY140" s="13" t="s">
        <v>125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3" t="s">
        <v>133</v>
      </c>
      <c r="BK140" s="148">
        <f t="shared" si="19"/>
        <v>0</v>
      </c>
      <c r="BL140" s="13" t="s">
        <v>132</v>
      </c>
      <c r="BM140" s="147" t="s">
        <v>249</v>
      </c>
    </row>
    <row r="141" spans="2:65" s="1" customFormat="1" ht="49" customHeight="1">
      <c r="B141" s="28"/>
      <c r="C141" s="135" t="s">
        <v>193</v>
      </c>
      <c r="D141" s="135" t="s">
        <v>128</v>
      </c>
      <c r="E141" s="136" t="s">
        <v>365</v>
      </c>
      <c r="F141" s="137" t="s">
        <v>366</v>
      </c>
      <c r="G141" s="138" t="s">
        <v>131</v>
      </c>
      <c r="H141" s="139">
        <v>1</v>
      </c>
      <c r="I141" s="140"/>
      <c r="J141" s="141">
        <f t="shared" si="10"/>
        <v>0</v>
      </c>
      <c r="K141" s="142"/>
      <c r="L141" s="28"/>
      <c r="M141" s="143" t="s">
        <v>1</v>
      </c>
      <c r="N141" s="144" t="s">
        <v>41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132</v>
      </c>
      <c r="AT141" s="147" t="s">
        <v>128</v>
      </c>
      <c r="AU141" s="147" t="s">
        <v>83</v>
      </c>
      <c r="AY141" s="13" t="s">
        <v>125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3" t="s">
        <v>133</v>
      </c>
      <c r="BK141" s="148">
        <f t="shared" si="19"/>
        <v>0</v>
      </c>
      <c r="BL141" s="13" t="s">
        <v>132</v>
      </c>
      <c r="BM141" s="147" t="s">
        <v>255</v>
      </c>
    </row>
    <row r="142" spans="2:65" s="1" customFormat="1" ht="78" customHeight="1">
      <c r="B142" s="28"/>
      <c r="C142" s="135" t="s">
        <v>199</v>
      </c>
      <c r="D142" s="135" t="s">
        <v>128</v>
      </c>
      <c r="E142" s="136" t="s">
        <v>367</v>
      </c>
      <c r="F142" s="137" t="s">
        <v>368</v>
      </c>
      <c r="G142" s="138" t="s">
        <v>131</v>
      </c>
      <c r="H142" s="139">
        <v>1</v>
      </c>
      <c r="I142" s="140"/>
      <c r="J142" s="141">
        <f t="shared" si="10"/>
        <v>0</v>
      </c>
      <c r="K142" s="142"/>
      <c r="L142" s="28"/>
      <c r="M142" s="143" t="s">
        <v>1</v>
      </c>
      <c r="N142" s="144" t="s">
        <v>41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132</v>
      </c>
      <c r="AT142" s="147" t="s">
        <v>128</v>
      </c>
      <c r="AU142" s="147" t="s">
        <v>83</v>
      </c>
      <c r="AY142" s="13" t="s">
        <v>125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3" t="s">
        <v>133</v>
      </c>
      <c r="BK142" s="148">
        <f t="shared" si="19"/>
        <v>0</v>
      </c>
      <c r="BL142" s="13" t="s">
        <v>132</v>
      </c>
      <c r="BM142" s="147" t="s">
        <v>265</v>
      </c>
    </row>
    <row r="143" spans="2:65" s="1" customFormat="1" ht="21.75" customHeight="1">
      <c r="B143" s="28"/>
      <c r="C143" s="135" t="s">
        <v>207</v>
      </c>
      <c r="D143" s="135" t="s">
        <v>128</v>
      </c>
      <c r="E143" s="136" t="s">
        <v>369</v>
      </c>
      <c r="F143" s="137" t="s">
        <v>370</v>
      </c>
      <c r="G143" s="138" t="s">
        <v>131</v>
      </c>
      <c r="H143" s="139">
        <v>1</v>
      </c>
      <c r="I143" s="140"/>
      <c r="J143" s="141">
        <f t="shared" si="10"/>
        <v>0</v>
      </c>
      <c r="K143" s="142"/>
      <c r="L143" s="28"/>
      <c r="M143" s="143" t="s">
        <v>1</v>
      </c>
      <c r="N143" s="144" t="s">
        <v>41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132</v>
      </c>
      <c r="AT143" s="147" t="s">
        <v>128</v>
      </c>
      <c r="AU143" s="147" t="s">
        <v>83</v>
      </c>
      <c r="AY143" s="13" t="s">
        <v>125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3" t="s">
        <v>133</v>
      </c>
      <c r="BK143" s="148">
        <f t="shared" si="19"/>
        <v>0</v>
      </c>
      <c r="BL143" s="13" t="s">
        <v>132</v>
      </c>
      <c r="BM143" s="147" t="s">
        <v>274</v>
      </c>
    </row>
    <row r="144" spans="2:65" s="1" customFormat="1" ht="24.25" customHeight="1">
      <c r="B144" s="28"/>
      <c r="C144" s="135" t="s">
        <v>210</v>
      </c>
      <c r="D144" s="135" t="s">
        <v>128</v>
      </c>
      <c r="E144" s="136" t="s">
        <v>371</v>
      </c>
      <c r="F144" s="137" t="s">
        <v>372</v>
      </c>
      <c r="G144" s="138" t="s">
        <v>131</v>
      </c>
      <c r="H144" s="139">
        <v>1</v>
      </c>
      <c r="I144" s="140"/>
      <c r="J144" s="141">
        <f t="shared" si="10"/>
        <v>0</v>
      </c>
      <c r="K144" s="142"/>
      <c r="L144" s="28"/>
      <c r="M144" s="143" t="s">
        <v>1</v>
      </c>
      <c r="N144" s="144" t="s">
        <v>41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132</v>
      </c>
      <c r="AT144" s="147" t="s">
        <v>128</v>
      </c>
      <c r="AU144" s="147" t="s">
        <v>83</v>
      </c>
      <c r="AY144" s="13" t="s">
        <v>125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3" t="s">
        <v>133</v>
      </c>
      <c r="BK144" s="148">
        <f t="shared" si="19"/>
        <v>0</v>
      </c>
      <c r="BL144" s="13" t="s">
        <v>132</v>
      </c>
      <c r="BM144" s="147" t="s">
        <v>285</v>
      </c>
    </row>
    <row r="145" spans="2:65" s="1" customFormat="1" ht="16.5" customHeight="1">
      <c r="B145" s="28"/>
      <c r="C145" s="135" t="s">
        <v>213</v>
      </c>
      <c r="D145" s="135" t="s">
        <v>128</v>
      </c>
      <c r="E145" s="136" t="s">
        <v>373</v>
      </c>
      <c r="F145" s="137" t="s">
        <v>374</v>
      </c>
      <c r="G145" s="138" t="s">
        <v>131</v>
      </c>
      <c r="H145" s="139">
        <v>1</v>
      </c>
      <c r="I145" s="140"/>
      <c r="J145" s="141">
        <f t="shared" si="10"/>
        <v>0</v>
      </c>
      <c r="K145" s="142"/>
      <c r="L145" s="28"/>
      <c r="M145" s="143" t="s">
        <v>1</v>
      </c>
      <c r="N145" s="144" t="s">
        <v>41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132</v>
      </c>
      <c r="AT145" s="147" t="s">
        <v>128</v>
      </c>
      <c r="AU145" s="147" t="s">
        <v>83</v>
      </c>
      <c r="AY145" s="13" t="s">
        <v>125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3" t="s">
        <v>133</v>
      </c>
      <c r="BK145" s="148">
        <f t="shared" si="19"/>
        <v>0</v>
      </c>
      <c r="BL145" s="13" t="s">
        <v>132</v>
      </c>
      <c r="BM145" s="147" t="s">
        <v>293</v>
      </c>
    </row>
    <row r="146" spans="2:65" s="1" customFormat="1" ht="16.5" customHeight="1">
      <c r="B146" s="28"/>
      <c r="C146" s="135" t="s">
        <v>216</v>
      </c>
      <c r="D146" s="135" t="s">
        <v>128</v>
      </c>
      <c r="E146" s="136" t="s">
        <v>375</v>
      </c>
      <c r="F146" s="137" t="s">
        <v>376</v>
      </c>
      <c r="G146" s="138" t="s">
        <v>131</v>
      </c>
      <c r="H146" s="139">
        <v>1</v>
      </c>
      <c r="I146" s="140"/>
      <c r="J146" s="141">
        <f t="shared" si="10"/>
        <v>0</v>
      </c>
      <c r="K146" s="142"/>
      <c r="L146" s="28"/>
      <c r="M146" s="143" t="s">
        <v>1</v>
      </c>
      <c r="N146" s="144" t="s">
        <v>41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132</v>
      </c>
      <c r="AT146" s="147" t="s">
        <v>128</v>
      </c>
      <c r="AU146" s="147" t="s">
        <v>83</v>
      </c>
      <c r="AY146" s="13" t="s">
        <v>125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133</v>
      </c>
      <c r="BK146" s="148">
        <f t="shared" si="19"/>
        <v>0</v>
      </c>
      <c r="BL146" s="13" t="s">
        <v>132</v>
      </c>
      <c r="BM146" s="147" t="s">
        <v>303</v>
      </c>
    </row>
    <row r="147" spans="2:65" s="11" customFormat="1" ht="26" customHeight="1">
      <c r="B147" s="123"/>
      <c r="D147" s="124" t="s">
        <v>74</v>
      </c>
      <c r="E147" s="125" t="s">
        <v>377</v>
      </c>
      <c r="F147" s="125" t="s">
        <v>378</v>
      </c>
      <c r="I147" s="126"/>
      <c r="J147" s="127">
        <f>BK147</f>
        <v>0</v>
      </c>
      <c r="L147" s="123"/>
      <c r="M147" s="128"/>
      <c r="P147" s="129">
        <f>SUM(P148:P159)</f>
        <v>0</v>
      </c>
      <c r="R147" s="129">
        <f>SUM(R148:R159)</f>
        <v>0</v>
      </c>
      <c r="T147" s="130">
        <f>SUM(T148:T159)</f>
        <v>0</v>
      </c>
      <c r="AR147" s="124" t="s">
        <v>83</v>
      </c>
      <c r="AT147" s="131" t="s">
        <v>74</v>
      </c>
      <c r="AU147" s="131" t="s">
        <v>75</v>
      </c>
      <c r="AY147" s="124" t="s">
        <v>125</v>
      </c>
      <c r="BK147" s="132">
        <f>SUM(BK148:BK159)</f>
        <v>0</v>
      </c>
    </row>
    <row r="148" spans="2:65" s="1" customFormat="1" ht="21.75" customHeight="1">
      <c r="B148" s="28"/>
      <c r="C148" s="135" t="s">
        <v>219</v>
      </c>
      <c r="D148" s="135" t="s">
        <v>128</v>
      </c>
      <c r="E148" s="136" t="s">
        <v>379</v>
      </c>
      <c r="F148" s="137" t="s">
        <v>380</v>
      </c>
      <c r="G148" s="138" t="s">
        <v>381</v>
      </c>
      <c r="H148" s="139">
        <v>1</v>
      </c>
      <c r="I148" s="140"/>
      <c r="J148" s="141">
        <f t="shared" ref="J148:J159" si="20">ROUND(I148*H148,2)</f>
        <v>0</v>
      </c>
      <c r="K148" s="142"/>
      <c r="L148" s="28"/>
      <c r="M148" s="143" t="s">
        <v>1</v>
      </c>
      <c r="N148" s="144" t="s">
        <v>41</v>
      </c>
      <c r="P148" s="145">
        <f t="shared" ref="P148:P159" si="21">O148*H148</f>
        <v>0</v>
      </c>
      <c r="Q148" s="145">
        <v>0</v>
      </c>
      <c r="R148" s="145">
        <f t="shared" ref="R148:R159" si="22">Q148*H148</f>
        <v>0</v>
      </c>
      <c r="S148" s="145">
        <v>0</v>
      </c>
      <c r="T148" s="146">
        <f t="shared" ref="T148:T159" si="23">S148*H148</f>
        <v>0</v>
      </c>
      <c r="AR148" s="147" t="s">
        <v>132</v>
      </c>
      <c r="AT148" s="147" t="s">
        <v>128</v>
      </c>
      <c r="AU148" s="147" t="s">
        <v>83</v>
      </c>
      <c r="AY148" s="13" t="s">
        <v>125</v>
      </c>
      <c r="BE148" s="148">
        <f t="shared" ref="BE148:BE159" si="24">IF(N148="základná",J148,0)</f>
        <v>0</v>
      </c>
      <c r="BF148" s="148">
        <f t="shared" ref="BF148:BF159" si="25">IF(N148="znížená",J148,0)</f>
        <v>0</v>
      </c>
      <c r="BG148" s="148">
        <f t="shared" ref="BG148:BG159" si="26">IF(N148="zákl. prenesená",J148,0)</f>
        <v>0</v>
      </c>
      <c r="BH148" s="148">
        <f t="shared" ref="BH148:BH159" si="27">IF(N148="zníž. prenesená",J148,0)</f>
        <v>0</v>
      </c>
      <c r="BI148" s="148">
        <f t="shared" ref="BI148:BI159" si="28">IF(N148="nulová",J148,0)</f>
        <v>0</v>
      </c>
      <c r="BJ148" s="13" t="s">
        <v>133</v>
      </c>
      <c r="BK148" s="148">
        <f t="shared" ref="BK148:BK159" si="29">ROUND(I148*H148,2)</f>
        <v>0</v>
      </c>
      <c r="BL148" s="13" t="s">
        <v>132</v>
      </c>
      <c r="BM148" s="147" t="s">
        <v>317</v>
      </c>
    </row>
    <row r="149" spans="2:65" s="1" customFormat="1" ht="16.5" customHeight="1">
      <c r="B149" s="28"/>
      <c r="C149" s="135" t="s">
        <v>7</v>
      </c>
      <c r="D149" s="135" t="s">
        <v>128</v>
      </c>
      <c r="E149" s="136" t="s">
        <v>382</v>
      </c>
      <c r="F149" s="137" t="s">
        <v>383</v>
      </c>
      <c r="G149" s="138" t="s">
        <v>381</v>
      </c>
      <c r="H149" s="139">
        <v>1</v>
      </c>
      <c r="I149" s="140"/>
      <c r="J149" s="141">
        <f t="shared" si="20"/>
        <v>0</v>
      </c>
      <c r="K149" s="142"/>
      <c r="L149" s="28"/>
      <c r="M149" s="143" t="s">
        <v>1</v>
      </c>
      <c r="N149" s="144" t="s">
        <v>41</v>
      </c>
      <c r="P149" s="145">
        <f t="shared" si="21"/>
        <v>0</v>
      </c>
      <c r="Q149" s="145">
        <v>0</v>
      </c>
      <c r="R149" s="145">
        <f t="shared" si="22"/>
        <v>0</v>
      </c>
      <c r="S149" s="145">
        <v>0</v>
      </c>
      <c r="T149" s="146">
        <f t="shared" si="23"/>
        <v>0</v>
      </c>
      <c r="AR149" s="147" t="s">
        <v>132</v>
      </c>
      <c r="AT149" s="147" t="s">
        <v>128</v>
      </c>
      <c r="AU149" s="147" t="s">
        <v>83</v>
      </c>
      <c r="AY149" s="13" t="s">
        <v>125</v>
      </c>
      <c r="BE149" s="148">
        <f t="shared" si="24"/>
        <v>0</v>
      </c>
      <c r="BF149" s="148">
        <f t="shared" si="25"/>
        <v>0</v>
      </c>
      <c r="BG149" s="148">
        <f t="shared" si="26"/>
        <v>0</v>
      </c>
      <c r="BH149" s="148">
        <f t="shared" si="27"/>
        <v>0</v>
      </c>
      <c r="BI149" s="148">
        <f t="shared" si="28"/>
        <v>0</v>
      </c>
      <c r="BJ149" s="13" t="s">
        <v>133</v>
      </c>
      <c r="BK149" s="148">
        <f t="shared" si="29"/>
        <v>0</v>
      </c>
      <c r="BL149" s="13" t="s">
        <v>132</v>
      </c>
      <c r="BM149" s="147" t="s">
        <v>384</v>
      </c>
    </row>
    <row r="150" spans="2:65" s="1" customFormat="1" ht="16.5" customHeight="1">
      <c r="B150" s="28"/>
      <c r="C150" s="135" t="s">
        <v>224</v>
      </c>
      <c r="D150" s="135" t="s">
        <v>128</v>
      </c>
      <c r="E150" s="136" t="s">
        <v>385</v>
      </c>
      <c r="F150" s="137" t="s">
        <v>386</v>
      </c>
      <c r="G150" s="138" t="s">
        <v>381</v>
      </c>
      <c r="H150" s="139">
        <v>1</v>
      </c>
      <c r="I150" s="140"/>
      <c r="J150" s="141">
        <f t="shared" si="20"/>
        <v>0</v>
      </c>
      <c r="K150" s="142"/>
      <c r="L150" s="28"/>
      <c r="M150" s="143" t="s">
        <v>1</v>
      </c>
      <c r="N150" s="144" t="s">
        <v>41</v>
      </c>
      <c r="P150" s="145">
        <f t="shared" si="21"/>
        <v>0</v>
      </c>
      <c r="Q150" s="145">
        <v>0</v>
      </c>
      <c r="R150" s="145">
        <f t="shared" si="22"/>
        <v>0</v>
      </c>
      <c r="S150" s="145">
        <v>0</v>
      </c>
      <c r="T150" s="146">
        <f t="shared" si="23"/>
        <v>0</v>
      </c>
      <c r="AR150" s="147" t="s">
        <v>132</v>
      </c>
      <c r="AT150" s="147" t="s">
        <v>128</v>
      </c>
      <c r="AU150" s="147" t="s">
        <v>83</v>
      </c>
      <c r="AY150" s="13" t="s">
        <v>125</v>
      </c>
      <c r="BE150" s="148">
        <f t="shared" si="24"/>
        <v>0</v>
      </c>
      <c r="BF150" s="148">
        <f t="shared" si="25"/>
        <v>0</v>
      </c>
      <c r="BG150" s="148">
        <f t="shared" si="26"/>
        <v>0</v>
      </c>
      <c r="BH150" s="148">
        <f t="shared" si="27"/>
        <v>0</v>
      </c>
      <c r="BI150" s="148">
        <f t="shared" si="28"/>
        <v>0</v>
      </c>
      <c r="BJ150" s="13" t="s">
        <v>133</v>
      </c>
      <c r="BK150" s="148">
        <f t="shared" si="29"/>
        <v>0</v>
      </c>
      <c r="BL150" s="13" t="s">
        <v>132</v>
      </c>
      <c r="BM150" s="147" t="s">
        <v>387</v>
      </c>
    </row>
    <row r="151" spans="2:65" s="1" customFormat="1" ht="24.25" customHeight="1">
      <c r="B151" s="28"/>
      <c r="C151" s="135" t="s">
        <v>227</v>
      </c>
      <c r="D151" s="135" t="s">
        <v>128</v>
      </c>
      <c r="E151" s="136" t="s">
        <v>388</v>
      </c>
      <c r="F151" s="137" t="s">
        <v>389</v>
      </c>
      <c r="G151" s="138" t="s">
        <v>381</v>
      </c>
      <c r="H151" s="139">
        <v>1</v>
      </c>
      <c r="I151" s="140"/>
      <c r="J151" s="141">
        <f t="shared" si="20"/>
        <v>0</v>
      </c>
      <c r="K151" s="142"/>
      <c r="L151" s="28"/>
      <c r="M151" s="143" t="s">
        <v>1</v>
      </c>
      <c r="N151" s="144" t="s">
        <v>41</v>
      </c>
      <c r="P151" s="145">
        <f t="shared" si="21"/>
        <v>0</v>
      </c>
      <c r="Q151" s="145">
        <v>0</v>
      </c>
      <c r="R151" s="145">
        <f t="shared" si="22"/>
        <v>0</v>
      </c>
      <c r="S151" s="145">
        <v>0</v>
      </c>
      <c r="T151" s="146">
        <f t="shared" si="23"/>
        <v>0</v>
      </c>
      <c r="AR151" s="147" t="s">
        <v>132</v>
      </c>
      <c r="AT151" s="147" t="s">
        <v>128</v>
      </c>
      <c r="AU151" s="147" t="s">
        <v>83</v>
      </c>
      <c r="AY151" s="13" t="s">
        <v>125</v>
      </c>
      <c r="BE151" s="148">
        <f t="shared" si="24"/>
        <v>0</v>
      </c>
      <c r="BF151" s="148">
        <f t="shared" si="25"/>
        <v>0</v>
      </c>
      <c r="BG151" s="148">
        <f t="shared" si="26"/>
        <v>0</v>
      </c>
      <c r="BH151" s="148">
        <f t="shared" si="27"/>
        <v>0</v>
      </c>
      <c r="BI151" s="148">
        <f t="shared" si="28"/>
        <v>0</v>
      </c>
      <c r="BJ151" s="13" t="s">
        <v>133</v>
      </c>
      <c r="BK151" s="148">
        <f t="shared" si="29"/>
        <v>0</v>
      </c>
      <c r="BL151" s="13" t="s">
        <v>132</v>
      </c>
      <c r="BM151" s="147" t="s">
        <v>390</v>
      </c>
    </row>
    <row r="152" spans="2:65" s="1" customFormat="1" ht="24.25" customHeight="1">
      <c r="B152" s="28"/>
      <c r="C152" s="135" t="s">
        <v>233</v>
      </c>
      <c r="D152" s="135" t="s">
        <v>128</v>
      </c>
      <c r="E152" s="136" t="s">
        <v>391</v>
      </c>
      <c r="F152" s="137" t="s">
        <v>392</v>
      </c>
      <c r="G152" s="138" t="s">
        <v>381</v>
      </c>
      <c r="H152" s="139">
        <v>1</v>
      </c>
      <c r="I152" s="140"/>
      <c r="J152" s="141">
        <f t="shared" si="20"/>
        <v>0</v>
      </c>
      <c r="K152" s="142"/>
      <c r="L152" s="28"/>
      <c r="M152" s="143" t="s">
        <v>1</v>
      </c>
      <c r="N152" s="144" t="s">
        <v>41</v>
      </c>
      <c r="P152" s="145">
        <f t="shared" si="21"/>
        <v>0</v>
      </c>
      <c r="Q152" s="145">
        <v>0</v>
      </c>
      <c r="R152" s="145">
        <f t="shared" si="22"/>
        <v>0</v>
      </c>
      <c r="S152" s="145">
        <v>0</v>
      </c>
      <c r="T152" s="146">
        <f t="shared" si="23"/>
        <v>0</v>
      </c>
      <c r="AR152" s="147" t="s">
        <v>132</v>
      </c>
      <c r="AT152" s="147" t="s">
        <v>128</v>
      </c>
      <c r="AU152" s="147" t="s">
        <v>83</v>
      </c>
      <c r="AY152" s="13" t="s">
        <v>125</v>
      </c>
      <c r="BE152" s="148">
        <f t="shared" si="24"/>
        <v>0</v>
      </c>
      <c r="BF152" s="148">
        <f t="shared" si="25"/>
        <v>0</v>
      </c>
      <c r="BG152" s="148">
        <f t="shared" si="26"/>
        <v>0</v>
      </c>
      <c r="BH152" s="148">
        <f t="shared" si="27"/>
        <v>0</v>
      </c>
      <c r="BI152" s="148">
        <f t="shared" si="28"/>
        <v>0</v>
      </c>
      <c r="BJ152" s="13" t="s">
        <v>133</v>
      </c>
      <c r="BK152" s="148">
        <f t="shared" si="29"/>
        <v>0</v>
      </c>
      <c r="BL152" s="13" t="s">
        <v>132</v>
      </c>
      <c r="BM152" s="147" t="s">
        <v>393</v>
      </c>
    </row>
    <row r="153" spans="2:65" s="1" customFormat="1" ht="16.5" customHeight="1">
      <c r="B153" s="28"/>
      <c r="C153" s="135" t="s">
        <v>236</v>
      </c>
      <c r="D153" s="135" t="s">
        <v>128</v>
      </c>
      <c r="E153" s="136" t="s">
        <v>394</v>
      </c>
      <c r="F153" s="137" t="s">
        <v>395</v>
      </c>
      <c r="G153" s="138" t="s">
        <v>381</v>
      </c>
      <c r="H153" s="139">
        <v>1</v>
      </c>
      <c r="I153" s="140"/>
      <c r="J153" s="141">
        <f t="shared" si="20"/>
        <v>0</v>
      </c>
      <c r="K153" s="142"/>
      <c r="L153" s="28"/>
      <c r="M153" s="143" t="s">
        <v>1</v>
      </c>
      <c r="N153" s="144" t="s">
        <v>41</v>
      </c>
      <c r="P153" s="145">
        <f t="shared" si="21"/>
        <v>0</v>
      </c>
      <c r="Q153" s="145">
        <v>0</v>
      </c>
      <c r="R153" s="145">
        <f t="shared" si="22"/>
        <v>0</v>
      </c>
      <c r="S153" s="145">
        <v>0</v>
      </c>
      <c r="T153" s="146">
        <f t="shared" si="23"/>
        <v>0</v>
      </c>
      <c r="AR153" s="147" t="s">
        <v>132</v>
      </c>
      <c r="AT153" s="147" t="s">
        <v>128</v>
      </c>
      <c r="AU153" s="147" t="s">
        <v>83</v>
      </c>
      <c r="AY153" s="13" t="s">
        <v>125</v>
      </c>
      <c r="BE153" s="148">
        <f t="shared" si="24"/>
        <v>0</v>
      </c>
      <c r="BF153" s="148">
        <f t="shared" si="25"/>
        <v>0</v>
      </c>
      <c r="BG153" s="148">
        <f t="shared" si="26"/>
        <v>0</v>
      </c>
      <c r="BH153" s="148">
        <f t="shared" si="27"/>
        <v>0</v>
      </c>
      <c r="BI153" s="148">
        <f t="shared" si="28"/>
        <v>0</v>
      </c>
      <c r="BJ153" s="13" t="s">
        <v>133</v>
      </c>
      <c r="BK153" s="148">
        <f t="shared" si="29"/>
        <v>0</v>
      </c>
      <c r="BL153" s="13" t="s">
        <v>132</v>
      </c>
      <c r="BM153" s="147" t="s">
        <v>396</v>
      </c>
    </row>
    <row r="154" spans="2:65" s="1" customFormat="1" ht="16.5" customHeight="1">
      <c r="B154" s="28"/>
      <c r="C154" s="135" t="s">
        <v>241</v>
      </c>
      <c r="D154" s="135" t="s">
        <v>128</v>
      </c>
      <c r="E154" s="136" t="s">
        <v>397</v>
      </c>
      <c r="F154" s="137" t="s">
        <v>398</v>
      </c>
      <c r="G154" s="138" t="s">
        <v>381</v>
      </c>
      <c r="H154" s="139">
        <v>1</v>
      </c>
      <c r="I154" s="140"/>
      <c r="J154" s="141">
        <f t="shared" si="20"/>
        <v>0</v>
      </c>
      <c r="K154" s="142"/>
      <c r="L154" s="28"/>
      <c r="M154" s="143" t="s">
        <v>1</v>
      </c>
      <c r="N154" s="144" t="s">
        <v>41</v>
      </c>
      <c r="P154" s="145">
        <f t="shared" si="21"/>
        <v>0</v>
      </c>
      <c r="Q154" s="145">
        <v>0</v>
      </c>
      <c r="R154" s="145">
        <f t="shared" si="22"/>
        <v>0</v>
      </c>
      <c r="S154" s="145">
        <v>0</v>
      </c>
      <c r="T154" s="146">
        <f t="shared" si="23"/>
        <v>0</v>
      </c>
      <c r="AR154" s="147" t="s">
        <v>132</v>
      </c>
      <c r="AT154" s="147" t="s">
        <v>128</v>
      </c>
      <c r="AU154" s="147" t="s">
        <v>83</v>
      </c>
      <c r="AY154" s="13" t="s">
        <v>125</v>
      </c>
      <c r="BE154" s="148">
        <f t="shared" si="24"/>
        <v>0</v>
      </c>
      <c r="BF154" s="148">
        <f t="shared" si="25"/>
        <v>0</v>
      </c>
      <c r="BG154" s="148">
        <f t="shared" si="26"/>
        <v>0</v>
      </c>
      <c r="BH154" s="148">
        <f t="shared" si="27"/>
        <v>0</v>
      </c>
      <c r="BI154" s="148">
        <f t="shared" si="28"/>
        <v>0</v>
      </c>
      <c r="BJ154" s="13" t="s">
        <v>133</v>
      </c>
      <c r="BK154" s="148">
        <f t="shared" si="29"/>
        <v>0</v>
      </c>
      <c r="BL154" s="13" t="s">
        <v>132</v>
      </c>
      <c r="BM154" s="147" t="s">
        <v>399</v>
      </c>
    </row>
    <row r="155" spans="2:65" s="1" customFormat="1" ht="24.25" customHeight="1">
      <c r="B155" s="28"/>
      <c r="C155" s="135" t="s">
        <v>244</v>
      </c>
      <c r="D155" s="135" t="s">
        <v>128</v>
      </c>
      <c r="E155" s="136" t="s">
        <v>400</v>
      </c>
      <c r="F155" s="137" t="s">
        <v>401</v>
      </c>
      <c r="G155" s="138" t="s">
        <v>381</v>
      </c>
      <c r="H155" s="139">
        <v>1</v>
      </c>
      <c r="I155" s="140"/>
      <c r="J155" s="141">
        <f t="shared" si="20"/>
        <v>0</v>
      </c>
      <c r="K155" s="142"/>
      <c r="L155" s="28"/>
      <c r="M155" s="143" t="s">
        <v>1</v>
      </c>
      <c r="N155" s="144" t="s">
        <v>41</v>
      </c>
      <c r="P155" s="145">
        <f t="shared" si="21"/>
        <v>0</v>
      </c>
      <c r="Q155" s="145">
        <v>0</v>
      </c>
      <c r="R155" s="145">
        <f t="shared" si="22"/>
        <v>0</v>
      </c>
      <c r="S155" s="145">
        <v>0</v>
      </c>
      <c r="T155" s="146">
        <f t="shared" si="23"/>
        <v>0</v>
      </c>
      <c r="AR155" s="147" t="s">
        <v>132</v>
      </c>
      <c r="AT155" s="147" t="s">
        <v>128</v>
      </c>
      <c r="AU155" s="147" t="s">
        <v>83</v>
      </c>
      <c r="AY155" s="13" t="s">
        <v>125</v>
      </c>
      <c r="BE155" s="148">
        <f t="shared" si="24"/>
        <v>0</v>
      </c>
      <c r="BF155" s="148">
        <f t="shared" si="25"/>
        <v>0</v>
      </c>
      <c r="BG155" s="148">
        <f t="shared" si="26"/>
        <v>0</v>
      </c>
      <c r="BH155" s="148">
        <f t="shared" si="27"/>
        <v>0</v>
      </c>
      <c r="BI155" s="148">
        <f t="shared" si="28"/>
        <v>0</v>
      </c>
      <c r="BJ155" s="13" t="s">
        <v>133</v>
      </c>
      <c r="BK155" s="148">
        <f t="shared" si="29"/>
        <v>0</v>
      </c>
      <c r="BL155" s="13" t="s">
        <v>132</v>
      </c>
      <c r="BM155" s="147" t="s">
        <v>402</v>
      </c>
    </row>
    <row r="156" spans="2:65" s="1" customFormat="1" ht="21.75" customHeight="1">
      <c r="B156" s="28"/>
      <c r="C156" s="135" t="s">
        <v>249</v>
      </c>
      <c r="D156" s="135" t="s">
        <v>128</v>
      </c>
      <c r="E156" s="136" t="s">
        <v>403</v>
      </c>
      <c r="F156" s="137" t="s">
        <v>404</v>
      </c>
      <c r="G156" s="138" t="s">
        <v>381</v>
      </c>
      <c r="H156" s="139">
        <v>1</v>
      </c>
      <c r="I156" s="140"/>
      <c r="J156" s="141">
        <f t="shared" si="20"/>
        <v>0</v>
      </c>
      <c r="K156" s="142"/>
      <c r="L156" s="28"/>
      <c r="M156" s="143" t="s">
        <v>1</v>
      </c>
      <c r="N156" s="144" t="s">
        <v>41</v>
      </c>
      <c r="P156" s="145">
        <f t="shared" si="21"/>
        <v>0</v>
      </c>
      <c r="Q156" s="145">
        <v>0</v>
      </c>
      <c r="R156" s="145">
        <f t="shared" si="22"/>
        <v>0</v>
      </c>
      <c r="S156" s="145">
        <v>0</v>
      </c>
      <c r="T156" s="146">
        <f t="shared" si="23"/>
        <v>0</v>
      </c>
      <c r="AR156" s="147" t="s">
        <v>132</v>
      </c>
      <c r="AT156" s="147" t="s">
        <v>128</v>
      </c>
      <c r="AU156" s="147" t="s">
        <v>83</v>
      </c>
      <c r="AY156" s="13" t="s">
        <v>125</v>
      </c>
      <c r="BE156" s="148">
        <f t="shared" si="24"/>
        <v>0</v>
      </c>
      <c r="BF156" s="148">
        <f t="shared" si="25"/>
        <v>0</v>
      </c>
      <c r="BG156" s="148">
        <f t="shared" si="26"/>
        <v>0</v>
      </c>
      <c r="BH156" s="148">
        <f t="shared" si="27"/>
        <v>0</v>
      </c>
      <c r="BI156" s="148">
        <f t="shared" si="28"/>
        <v>0</v>
      </c>
      <c r="BJ156" s="13" t="s">
        <v>133</v>
      </c>
      <c r="BK156" s="148">
        <f t="shared" si="29"/>
        <v>0</v>
      </c>
      <c r="BL156" s="13" t="s">
        <v>132</v>
      </c>
      <c r="BM156" s="147" t="s">
        <v>405</v>
      </c>
    </row>
    <row r="157" spans="2:65" s="1" customFormat="1" ht="16.5" customHeight="1">
      <c r="B157" s="28"/>
      <c r="C157" s="135" t="s">
        <v>252</v>
      </c>
      <c r="D157" s="135" t="s">
        <v>128</v>
      </c>
      <c r="E157" s="136" t="s">
        <v>406</v>
      </c>
      <c r="F157" s="137" t="s">
        <v>407</v>
      </c>
      <c r="G157" s="138" t="s">
        <v>381</v>
      </c>
      <c r="H157" s="139">
        <v>1</v>
      </c>
      <c r="I157" s="140"/>
      <c r="J157" s="141">
        <f t="shared" si="20"/>
        <v>0</v>
      </c>
      <c r="K157" s="142"/>
      <c r="L157" s="28"/>
      <c r="M157" s="143" t="s">
        <v>1</v>
      </c>
      <c r="N157" s="144" t="s">
        <v>41</v>
      </c>
      <c r="P157" s="145">
        <f t="shared" si="21"/>
        <v>0</v>
      </c>
      <c r="Q157" s="145">
        <v>0</v>
      </c>
      <c r="R157" s="145">
        <f t="shared" si="22"/>
        <v>0</v>
      </c>
      <c r="S157" s="145">
        <v>0</v>
      </c>
      <c r="T157" s="146">
        <f t="shared" si="23"/>
        <v>0</v>
      </c>
      <c r="AR157" s="147" t="s">
        <v>132</v>
      </c>
      <c r="AT157" s="147" t="s">
        <v>128</v>
      </c>
      <c r="AU157" s="147" t="s">
        <v>83</v>
      </c>
      <c r="AY157" s="13" t="s">
        <v>125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3" t="s">
        <v>133</v>
      </c>
      <c r="BK157" s="148">
        <f t="shared" si="29"/>
        <v>0</v>
      </c>
      <c r="BL157" s="13" t="s">
        <v>132</v>
      </c>
      <c r="BM157" s="147" t="s">
        <v>408</v>
      </c>
    </row>
    <row r="158" spans="2:65" s="1" customFormat="1" ht="16.5" customHeight="1">
      <c r="B158" s="28"/>
      <c r="C158" s="135" t="s">
        <v>255</v>
      </c>
      <c r="D158" s="135" t="s">
        <v>128</v>
      </c>
      <c r="E158" s="136" t="s">
        <v>409</v>
      </c>
      <c r="F158" s="137" t="s">
        <v>410</v>
      </c>
      <c r="G158" s="138" t="s">
        <v>381</v>
      </c>
      <c r="H158" s="139">
        <v>1</v>
      </c>
      <c r="I158" s="140"/>
      <c r="J158" s="141">
        <f t="shared" si="20"/>
        <v>0</v>
      </c>
      <c r="K158" s="142"/>
      <c r="L158" s="28"/>
      <c r="M158" s="143" t="s">
        <v>1</v>
      </c>
      <c r="N158" s="144" t="s">
        <v>41</v>
      </c>
      <c r="P158" s="145">
        <f t="shared" si="21"/>
        <v>0</v>
      </c>
      <c r="Q158" s="145">
        <v>0</v>
      </c>
      <c r="R158" s="145">
        <f t="shared" si="22"/>
        <v>0</v>
      </c>
      <c r="S158" s="145">
        <v>0</v>
      </c>
      <c r="T158" s="146">
        <f t="shared" si="23"/>
        <v>0</v>
      </c>
      <c r="AR158" s="147" t="s">
        <v>132</v>
      </c>
      <c r="AT158" s="147" t="s">
        <v>128</v>
      </c>
      <c r="AU158" s="147" t="s">
        <v>83</v>
      </c>
      <c r="AY158" s="13" t="s">
        <v>125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3" t="s">
        <v>133</v>
      </c>
      <c r="BK158" s="148">
        <f t="shared" si="29"/>
        <v>0</v>
      </c>
      <c r="BL158" s="13" t="s">
        <v>132</v>
      </c>
      <c r="BM158" s="147" t="s">
        <v>313</v>
      </c>
    </row>
    <row r="159" spans="2:65" s="1" customFormat="1" ht="16.5" customHeight="1">
      <c r="B159" s="28"/>
      <c r="C159" s="135" t="s">
        <v>261</v>
      </c>
      <c r="D159" s="135" t="s">
        <v>128</v>
      </c>
      <c r="E159" s="136" t="s">
        <v>411</v>
      </c>
      <c r="F159" s="137" t="s">
        <v>412</v>
      </c>
      <c r="G159" s="138" t="s">
        <v>381</v>
      </c>
      <c r="H159" s="139">
        <v>1</v>
      </c>
      <c r="I159" s="140"/>
      <c r="J159" s="141">
        <f t="shared" si="20"/>
        <v>0</v>
      </c>
      <c r="K159" s="142"/>
      <c r="L159" s="28"/>
      <c r="M159" s="161" t="s">
        <v>1</v>
      </c>
      <c r="N159" s="162" t="s">
        <v>41</v>
      </c>
      <c r="O159" s="163"/>
      <c r="P159" s="164">
        <f t="shared" si="21"/>
        <v>0</v>
      </c>
      <c r="Q159" s="164">
        <v>0</v>
      </c>
      <c r="R159" s="164">
        <f t="shared" si="22"/>
        <v>0</v>
      </c>
      <c r="S159" s="164">
        <v>0</v>
      </c>
      <c r="T159" s="165">
        <f t="shared" si="23"/>
        <v>0</v>
      </c>
      <c r="AR159" s="147" t="s">
        <v>132</v>
      </c>
      <c r="AT159" s="147" t="s">
        <v>128</v>
      </c>
      <c r="AU159" s="147" t="s">
        <v>83</v>
      </c>
      <c r="AY159" s="13" t="s">
        <v>125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3" t="s">
        <v>133</v>
      </c>
      <c r="BK159" s="148">
        <f t="shared" si="29"/>
        <v>0</v>
      </c>
      <c r="BL159" s="13" t="s">
        <v>132</v>
      </c>
      <c r="BM159" s="147" t="s">
        <v>413</v>
      </c>
    </row>
    <row r="160" spans="2:65" s="1" customFormat="1" ht="7" customHeight="1">
      <c r="B160" s="43"/>
      <c r="C160" s="44"/>
      <c r="D160" s="44"/>
      <c r="E160" s="44"/>
      <c r="F160" s="44"/>
      <c r="G160" s="44"/>
      <c r="H160" s="44"/>
      <c r="I160" s="44"/>
      <c r="J160" s="44"/>
      <c r="K160" s="44"/>
      <c r="L160" s="28"/>
    </row>
  </sheetData>
  <sheetProtection algorithmName="SHA-512" hashValue="tF50A02cqumzOlLBOFxbsKVFrw+SxXXWI4QY6SrZjT9XJmYkiQfUcTgzFmI0q01YBBTSNi06DOpe0juL7LhUKQ==" saltValue="BF3RGms9bQK0BAk35PCT50N4ajUK3/xYIRXMmFS0TZsI950qEFhCqpY/mIhrfOSo2V9aHL5bCbtxpb+eaqu0WQ==" spinCount="100000" sheet="1" objects="1" scenarios="1" formatColumns="0" formatRows="0" autoFilter="0"/>
  <autoFilter ref="C120:K159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Architektúra</vt:lpstr>
      <vt:lpstr>02 - Zdravotechnika</vt:lpstr>
      <vt:lpstr>'01 - Architektúra'!Názvy_tlače</vt:lpstr>
      <vt:lpstr>'02 - Zdravotechnika'!Názvy_tlače</vt:lpstr>
      <vt:lpstr>'Rekapitulácia stavby'!Názvy_tlače</vt:lpstr>
      <vt:lpstr>'01 - Architektúra'!Oblasť_tlače</vt:lpstr>
      <vt:lpstr>'02 - Zdravotechnika'!Oblasť_tlače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Pelikán</dc:creator>
  <cp:lastModifiedBy>Katarina Jombikova</cp:lastModifiedBy>
  <dcterms:created xsi:type="dcterms:W3CDTF">2026-03-10T19:34:00Z</dcterms:created>
  <dcterms:modified xsi:type="dcterms:W3CDTF">2026-03-11T06:53:31Z</dcterms:modified>
</cp:coreProperties>
</file>